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OV_PAM_modeling_승원\"/>
    </mc:Choice>
  </mc:AlternateContent>
  <xr:revisionPtr revIDLastSave="0" documentId="13_ncr:1_{6AA66E6F-C256-4884-97BD-C36DC4F94A55}" xr6:coauthVersionLast="47" xr6:coauthVersionMax="47" xr10:uidLastSave="{00000000-0000-0000-0000-000000000000}"/>
  <bookViews>
    <workbookView xWindow="-108" yWindow="-108" windowWidth="27096" windowHeight="16416" activeTab="3" xr2:uid="{3D63249C-FD42-4B2F-AE9E-5CB10AFC825A}"/>
  </bookViews>
  <sheets>
    <sheet name="Sheet1" sheetId="1" r:id="rId1"/>
    <sheet name="Sheet2" sheetId="2" r:id="rId2"/>
    <sheet name="Sheet3" sheetId="3" r:id="rId3"/>
    <sheet name="Sheet2 (2)" sheetId="6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22" i="2" l="1"/>
  <c r="T22" i="2"/>
  <c r="S22" i="2"/>
  <c r="R22" i="2"/>
  <c r="Q22" i="2"/>
  <c r="O22" i="2"/>
  <c r="N22" i="2"/>
  <c r="L22" i="2"/>
  <c r="AB5" i="2"/>
  <c r="AA16" i="2"/>
  <c r="M23" i="2" s="1"/>
  <c r="AB16" i="2"/>
  <c r="AC16" i="2"/>
  <c r="O23" i="2" s="1"/>
  <c r="AD16" i="2"/>
  <c r="Q23" i="2" s="1"/>
  <c r="AE16" i="2"/>
  <c r="T23" i="2" s="1"/>
  <c r="L155" i="3"/>
  <c r="K155" i="3"/>
  <c r="J155" i="3"/>
  <c r="I155" i="3"/>
  <c r="H155" i="3"/>
  <c r="G155" i="3"/>
  <c r="F155" i="3"/>
  <c r="G142" i="3"/>
  <c r="H142" i="3"/>
  <c r="I142" i="3"/>
  <c r="J142" i="3"/>
  <c r="K142" i="3"/>
  <c r="L142" i="3"/>
  <c r="F142" i="3"/>
  <c r="H141" i="3"/>
  <c r="H140" i="3"/>
  <c r="H139" i="3"/>
  <c r="H152" i="3" s="1"/>
  <c r="H138" i="3"/>
  <c r="H137" i="3"/>
  <c r="H154" i="3"/>
  <c r="H151" i="3"/>
  <c r="K136" i="3"/>
  <c r="J136" i="3"/>
  <c r="J149" i="3" s="1"/>
  <c r="I136" i="3"/>
  <c r="I149" i="3" s="1"/>
  <c r="I146" i="3"/>
  <c r="J146" i="3"/>
  <c r="K146" i="3"/>
  <c r="H146" i="3"/>
  <c r="F134" i="3"/>
  <c r="L134" i="3"/>
  <c r="K134" i="3"/>
  <c r="J134" i="3"/>
  <c r="L132" i="3"/>
  <c r="K154" i="3"/>
  <c r="J154" i="3"/>
  <c r="I154" i="3"/>
  <c r="G154" i="3"/>
  <c r="F154" i="3"/>
  <c r="K153" i="3"/>
  <c r="J153" i="3"/>
  <c r="I153" i="3"/>
  <c r="H153" i="3"/>
  <c r="G153" i="3"/>
  <c r="F153" i="3"/>
  <c r="K152" i="3"/>
  <c r="J152" i="3"/>
  <c r="I152" i="3"/>
  <c r="G152" i="3"/>
  <c r="F152" i="3"/>
  <c r="K151" i="3"/>
  <c r="J151" i="3"/>
  <c r="I151" i="3"/>
  <c r="G151" i="3"/>
  <c r="F151" i="3"/>
  <c r="K150" i="3"/>
  <c r="J150" i="3"/>
  <c r="I150" i="3"/>
  <c r="H150" i="3"/>
  <c r="G150" i="3"/>
  <c r="F150" i="3"/>
  <c r="K149" i="3"/>
  <c r="H149" i="3"/>
  <c r="G149" i="3"/>
  <c r="F149" i="3"/>
  <c r="O95" i="3"/>
  <c r="L104" i="3"/>
  <c r="G104" i="3"/>
  <c r="F116" i="3"/>
  <c r="K116" i="3"/>
  <c r="I116" i="3"/>
  <c r="I126" i="3" s="1"/>
  <c r="H116" i="3"/>
  <c r="G116" i="3"/>
  <c r="I115" i="3"/>
  <c r="H115" i="3"/>
  <c r="G115" i="3"/>
  <c r="J114" i="3"/>
  <c r="I114" i="3"/>
  <c r="I124" i="3" s="1"/>
  <c r="H114" i="3"/>
  <c r="G114" i="3"/>
  <c r="J113" i="3"/>
  <c r="I113" i="3"/>
  <c r="H113" i="3"/>
  <c r="G113" i="3"/>
  <c r="J112" i="3"/>
  <c r="I112" i="3"/>
  <c r="H112" i="3"/>
  <c r="H122" i="3" s="1"/>
  <c r="G112" i="3"/>
  <c r="F112" i="3"/>
  <c r="K111" i="3"/>
  <c r="J111" i="3"/>
  <c r="I111" i="3"/>
  <c r="H111" i="3"/>
  <c r="H126" i="3" s="1"/>
  <c r="G111" i="3"/>
  <c r="F111" i="3"/>
  <c r="K108" i="3"/>
  <c r="F108" i="3"/>
  <c r="F104" i="3"/>
  <c r="J116" i="3"/>
  <c r="K115" i="3"/>
  <c r="J115" i="3"/>
  <c r="F115" i="3"/>
  <c r="F125" i="3" s="1"/>
  <c r="K114" i="3"/>
  <c r="F114" i="3"/>
  <c r="K113" i="3"/>
  <c r="K123" i="3" s="1"/>
  <c r="F113" i="3"/>
  <c r="K112" i="3"/>
  <c r="K122" i="3" s="1"/>
  <c r="I47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H72" i="3"/>
  <c r="G72" i="3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G43" i="3" s="1"/>
  <c r="H33" i="3"/>
  <c r="H43" i="3" s="1"/>
  <c r="I33" i="3"/>
  <c r="I43" i="3" s="1"/>
  <c r="J33" i="3"/>
  <c r="K33" i="3"/>
  <c r="G34" i="3"/>
  <c r="H34" i="3"/>
  <c r="I34" i="3"/>
  <c r="J34" i="3"/>
  <c r="K34" i="3"/>
  <c r="G35" i="3"/>
  <c r="H35" i="3"/>
  <c r="H45" i="3" s="1"/>
  <c r="I35" i="3"/>
  <c r="I45" i="3" s="1"/>
  <c r="J35" i="3"/>
  <c r="K35" i="3"/>
  <c r="G36" i="3"/>
  <c r="G46" i="3" s="1"/>
  <c r="H36" i="3"/>
  <c r="H46" i="3" s="1"/>
  <c r="I36" i="3"/>
  <c r="I46" i="3" s="1"/>
  <c r="J36" i="3"/>
  <c r="K36" i="3"/>
  <c r="G37" i="3"/>
  <c r="H37" i="3"/>
  <c r="I37" i="3"/>
  <c r="J37" i="3"/>
  <c r="K37" i="3"/>
  <c r="G32" i="3"/>
  <c r="H32" i="3"/>
  <c r="H47" i="3" s="1"/>
  <c r="I32" i="3"/>
  <c r="J32" i="3"/>
  <c r="K32" i="3"/>
  <c r="K47" i="3" s="1"/>
  <c r="F32" i="3"/>
  <c r="J9" i="3"/>
  <c r="F21" i="3"/>
  <c r="F34" i="3" s="1"/>
  <c r="F44" i="3" s="1"/>
  <c r="F22" i="3"/>
  <c r="F35" i="3" s="1"/>
  <c r="F4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F16" i="2"/>
  <c r="S23" i="2" s="1"/>
  <c r="Y16" i="2"/>
  <c r="L23" i="2" s="1"/>
  <c r="X16" i="2"/>
  <c r="S16" i="2"/>
  <c r="T16" i="2"/>
  <c r="Z16" i="2"/>
  <c r="N23" i="2" s="1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R23" i="2" l="1"/>
  <c r="I122" i="3"/>
  <c r="K126" i="3"/>
  <c r="J44" i="3"/>
  <c r="J122" i="3"/>
  <c r="K125" i="3"/>
  <c r="K44" i="3"/>
  <c r="J126" i="3"/>
  <c r="H123" i="3"/>
  <c r="I123" i="3"/>
  <c r="F43" i="3"/>
  <c r="G47" i="3"/>
  <c r="J123" i="3"/>
  <c r="F47" i="3"/>
  <c r="K46" i="3"/>
  <c r="K43" i="3"/>
  <c r="F46" i="3"/>
  <c r="J46" i="3"/>
  <c r="J43" i="3"/>
  <c r="F124" i="3"/>
  <c r="H124" i="3"/>
  <c r="J45" i="3"/>
  <c r="G123" i="3"/>
  <c r="J124" i="3"/>
  <c r="J125" i="3"/>
  <c r="H125" i="3"/>
  <c r="F123" i="3"/>
  <c r="I125" i="3"/>
  <c r="F126" i="3"/>
  <c r="G45" i="3"/>
  <c r="J47" i="3"/>
  <c r="I44" i="3"/>
  <c r="F122" i="3"/>
  <c r="H44" i="3"/>
  <c r="G44" i="3"/>
  <c r="K124" i="3"/>
  <c r="G84" i="3"/>
  <c r="H84" i="3"/>
  <c r="I84" i="3"/>
  <c r="G125" i="3"/>
  <c r="K45" i="3"/>
  <c r="G124" i="3"/>
  <c r="G122" i="3"/>
  <c r="G126" i="3"/>
  <c r="G87" i="3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  <c r="O94" i="3"/>
  <c r="L96" i="3" s="1"/>
  <c r="J96" i="3" l="1"/>
  <c r="J94" i="3" s="1"/>
  <c r="J104" i="3" s="1"/>
  <c r="H96" i="3"/>
  <c r="K96" i="3"/>
  <c r="K94" i="3" s="1"/>
  <c r="K104" i="3" s="1"/>
  <c r="H94" i="3"/>
  <c r="H104" i="3" s="1"/>
  <c r="I96" i="3"/>
  <c r="I94" i="3" s="1"/>
  <c r="I104" i="3" s="1"/>
  <c r="J132" i="3"/>
  <c r="K132" i="3"/>
  <c r="O133" i="3"/>
  <c r="O132" i="3"/>
  <c r="H134" i="3" l="1"/>
  <c r="H132" i="3" s="1"/>
  <c r="I134" i="3"/>
  <c r="I132" i="3" s="1"/>
</calcChain>
</file>

<file path=xl/sharedStrings.xml><?xml version="1.0" encoding="utf-8"?>
<sst xmlns="http://schemas.openxmlformats.org/spreadsheetml/2006/main" count="339" uniqueCount="137">
  <si>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</si>
  <si>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</si>
  <si>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</si>
  <si>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</si>
  <si>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</si>
  <si>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</si>
  <si>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</si>
  <si>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</si>
  <si>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</si>
  <si>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</si>
  <si>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</si>
  <si>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</si>
  <si>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</si>
  <si>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</si>
  <si>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</si>
  <si>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</si>
  <si>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</si>
  <si>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</si>
  <si>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</si>
  <si>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</si>
  <si>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</si>
  <si>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</si>
  <si>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</si>
  <si>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</si>
  <si>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</si>
  <si>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</si>
  <si>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</si>
  <si>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</si>
  <si>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</si>
  <si>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</si>
  <si>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</si>
  <si>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</si>
  <si>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</si>
  <si>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</si>
  <si>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</si>
  <si>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</si>
  <si>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</si>
  <si>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</si>
  <si>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</si>
  <si>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</si>
  <si>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</si>
  <si>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</si>
  <si>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</si>
  <si>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</si>
  <si>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</si>
  <si>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</si>
  <si>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</si>
  <si>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</si>
  <si>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</si>
  <si>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</si>
  <si>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</si>
  <si>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</si>
  <si>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</si>
  <si>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</si>
  <si>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</si>
  <si>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</si>
  <si>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</si>
  <si>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</si>
  <si>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</si>
  <si>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</si>
  <si>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</si>
  <si>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</si>
  <si>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</si>
  <si>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</si>
  <si>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</si>
  <si>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</si>
  <si>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</si>
  <si>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</si>
  <si>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</si>
  <si>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</si>
  <si>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</si>
  <si>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</si>
  <si>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</si>
  <si>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</si>
  <si>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</si>
  <si>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</si>
  <si>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</si>
  <si>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</si>
  <si>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</si>
  <si>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</si>
  <si>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</si>
  <si>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</si>
  <si>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</si>
  <si>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</si>
  <si>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</si>
  <si>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</si>
  <si>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</si>
  <si>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</si>
  <si>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</si>
  <si>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</si>
  <si>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</si>
  <si>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</si>
  <si>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</si>
  <si>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</si>
  <si>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</si>
  <si>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</si>
  <si>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</si>
  <si>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</si>
  <si>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</si>
  <si>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</si>
  <si>
    <t>test3</t>
    <phoneticPr fontId="1" type="noConversion"/>
  </si>
  <si>
    <t>test1</t>
    <phoneticPr fontId="1" type="noConversion"/>
  </si>
  <si>
    <t>최대 수축</t>
    <phoneticPr fontId="1" type="noConversion"/>
  </si>
  <si>
    <t>최대 수축률</t>
    <phoneticPr fontId="1" type="noConversion"/>
  </si>
  <si>
    <t>test4</t>
    <phoneticPr fontId="1" type="noConversion"/>
  </si>
  <si>
    <t>설정3 (한겹)/단일출력</t>
    <phoneticPr fontId="1" type="noConversion"/>
  </si>
  <si>
    <t>최상</t>
    <phoneticPr fontId="1" type="noConversion"/>
  </si>
  <si>
    <t xml:space="preserve">정팔각형 단방향 변의 길이 0.5배 벽두께 0.6 단일출력 </t>
    <phoneticPr fontId="1" type="noConversion"/>
  </si>
  <si>
    <t xml:space="preserve">정팔각형 단방향 변의 길이 2배 벽 두께 0.6 단일출력 </t>
    <phoneticPr fontId="1" type="noConversion"/>
  </si>
  <si>
    <t>정팔각형 단방향 벽 두께 0.6 단일출력</t>
    <phoneticPr fontId="1" type="noConversion"/>
  </si>
  <si>
    <t>정팔각형 단방향 벽 두께 0.6 높이 2배 단일출력</t>
    <phoneticPr fontId="1" type="noConversion"/>
  </si>
  <si>
    <t>정팔각형 회전 벽 두께 0.6 단일출력</t>
    <phoneticPr fontId="1" type="noConversion"/>
  </si>
  <si>
    <t>-</t>
    <phoneticPr fontId="1" type="noConversion"/>
  </si>
  <si>
    <t>스탠다드</t>
    <phoneticPr fontId="1" type="noConversion"/>
  </si>
  <si>
    <t>q (mm)</t>
    <phoneticPr fontId="1" type="noConversion"/>
  </si>
  <si>
    <t>h (mm)</t>
    <phoneticPr fontId="1" type="noConversion"/>
  </si>
  <si>
    <t>n각형</t>
    <phoneticPr fontId="1" type="noConversion"/>
  </si>
  <si>
    <t>h(높이) 변화</t>
    <phoneticPr fontId="1" type="noConversion"/>
  </si>
  <si>
    <t>q 변화</t>
    <phoneticPr fontId="1" type="noConversion"/>
  </si>
  <si>
    <t>n각형 변화</t>
    <phoneticPr fontId="1" type="noConversion"/>
  </si>
  <si>
    <t>4.75mm</t>
    <phoneticPr fontId="1" type="noConversion"/>
  </si>
  <si>
    <t>6.5mm</t>
    <phoneticPr fontId="1" type="noConversion"/>
  </si>
  <si>
    <t>8.25mm</t>
    <phoneticPr fontId="1" type="noConversion"/>
  </si>
  <si>
    <t>3mm(최소)</t>
    <phoneticPr fontId="1" type="noConversion"/>
  </si>
  <si>
    <t>접히는 부분의 길이 (mm)</t>
    <phoneticPr fontId="1" type="noConversion"/>
  </si>
  <si>
    <t>30mm</t>
    <phoneticPr fontId="1" type="noConversion"/>
  </si>
  <si>
    <t>10mm
(스탠다드/최대)</t>
    <phoneticPr fontId="1" type="noConversion"/>
  </si>
  <si>
    <t>24mm
(스탠다드)</t>
    <phoneticPr fontId="1" type="noConversion"/>
  </si>
  <si>
    <t>36mm</t>
    <phoneticPr fontId="1" type="noConversion"/>
  </si>
  <si>
    <t>42mm</t>
    <phoneticPr fontId="1" type="noConversion"/>
  </si>
  <si>
    <t>48mm</t>
    <phoneticPr fontId="1" type="noConversion"/>
  </si>
  <si>
    <t>사각형</t>
    <phoneticPr fontId="1" type="noConversion"/>
  </si>
  <si>
    <t>육각형</t>
    <phoneticPr fontId="1" type="noConversion"/>
  </si>
  <si>
    <t>팔각형
(스탠다드)</t>
    <phoneticPr fontId="1" type="noConversion"/>
  </si>
  <si>
    <t>십각형</t>
    <phoneticPr fontId="1" type="noConversion"/>
  </si>
  <si>
    <t>십이각형</t>
    <phoneticPr fontId="1" type="noConversion"/>
  </si>
  <si>
    <t>안접힘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</si>
</sst>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  <font>
      <b/>
      <sz val="26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  <fill>
      <patternFill patternType="solid">
        <fgColor theme="4" tint="0.39997558519241921"/>
        <bgColor indexed="65"/>
      </patternFill>
    </fill>
  </fills>
  <borders count="28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/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</borders>
  <cellStyleXfs count="5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  <xf numFmtId="0" fontId="9" fillId="6" borderId="0" applyNumberFormat="0" applyBorder="0" applyAlignment="0" applyProtection="0">
      <alignment vertical="center"/>
    </xf>
  </cellStyleXfs>
  <cellXfs count="52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6" borderId="0" xfId="4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>
      <alignment vertical="center"/>
    </xf>
    <xf numFmtId="0" fontId="0" fillId="0" borderId="2" xfId="0" applyBorder="1">
      <alignment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>
      <alignment vertical="center"/>
    </xf>
    <xf numFmtId="0" fontId="3" fillId="2" borderId="13" xfId="1" applyFont="1" applyBorder="1" applyAlignment="1">
      <alignment horizontal="center" vertical="center" wrapText="1"/>
    </xf>
    <xf numFmtId="0" fontId="3" fillId="2" borderId="16" xfId="1" applyFont="1" applyBorder="1" applyAlignment="1">
      <alignment horizontal="center" vertical="center" wrapText="1"/>
    </xf>
    <xf numFmtId="0" fontId="3" fillId="2" borderId="15" xfId="1" applyFont="1" applyBorder="1" applyAlignment="1">
      <alignment horizontal="center" vertical="center" wrapText="1"/>
    </xf>
    <xf numFmtId="0" fontId="3" fillId="2" borderId="14" xfId="1" applyFont="1" applyBorder="1" applyAlignment="1">
      <alignment horizontal="center" vertical="center" wrapText="1"/>
    </xf>
    <xf numFmtId="0" fontId="3" fillId="2" borderId="17" xfId="1" applyFont="1" applyBorder="1" applyAlignment="1">
      <alignment horizontal="center" vertical="center" wrapText="1"/>
    </xf>
    <xf numFmtId="0" fontId="3" fillId="2" borderId="19" xfId="1" applyFont="1" applyBorder="1" applyAlignment="1">
      <alignment horizontal="center" vertical="center" wrapText="1"/>
    </xf>
    <xf numFmtId="0" fontId="3" fillId="2" borderId="18" xfId="1" applyFont="1" applyBorder="1" applyAlignment="1">
      <alignment horizontal="center" vertical="center"/>
    </xf>
    <xf numFmtId="0" fontId="3" fillId="2" borderId="20" xfId="1" applyFont="1" applyBorder="1" applyAlignment="1">
      <alignment horizontal="center" vertical="center"/>
    </xf>
    <xf numFmtId="0" fontId="3" fillId="2" borderId="21" xfId="1" applyFont="1" applyBorder="1" applyAlignment="1">
      <alignment horizontal="center" vertical="center" wrapText="1"/>
    </xf>
    <xf numFmtId="0" fontId="3" fillId="2" borderId="22" xfId="1" applyFont="1" applyBorder="1" applyAlignment="1">
      <alignment horizontal="center" vertical="center" wrapText="1"/>
    </xf>
    <xf numFmtId="0" fontId="3" fillId="3" borderId="23" xfId="0" applyFont="1" applyFill="1" applyBorder="1" applyAlignment="1">
      <alignment horizontal="center" vertical="center"/>
    </xf>
    <xf numFmtId="0" fontId="3" fillId="3" borderId="24" xfId="0" applyFont="1" applyFill="1" applyBorder="1" applyAlignment="1">
      <alignment horizontal="center" vertical="center"/>
    </xf>
    <xf numFmtId="0" fontId="3" fillId="3" borderId="25" xfId="0" applyFont="1" applyFill="1" applyBorder="1" applyAlignment="1">
      <alignment horizontal="center" vertical="center"/>
    </xf>
    <xf numFmtId="0" fontId="3" fillId="3" borderId="26" xfId="0" applyFont="1" applyFill="1" applyBorder="1" applyAlignment="1">
      <alignment horizontal="center" vertical="center"/>
    </xf>
    <xf numFmtId="0" fontId="3" fillId="3" borderId="27" xfId="0" applyFont="1" applyFill="1" applyBorder="1" applyAlignment="1">
      <alignment horizontal="center" vertical="center"/>
    </xf>
  </cellXfs>
  <cellStyles count="5">
    <cellStyle name="60% - 강조색1" xfId="4" builtinId="32"/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delete val="1"/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delete val="1"/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Sheet2!$W$5:$AF$5</c:f>
              <c:numCache>
                <c:formatCode>General</c:formatCode>
                <c:ptCount val="10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15.781000000000001</c:v>
                </c:pt>
                <c:pt idx="5">
                  <c:v>28.095500000000001</c:v>
                </c:pt>
                <c:pt idx="6">
                  <c:v>31.081</c:v>
                </c:pt>
                <c:pt idx="7">
                  <c:v>15.944000000000001</c:v>
                </c:pt>
                <c:pt idx="8">
                  <c:v>23.591000000000001</c:v>
                </c:pt>
                <c:pt idx="9">
                  <c:v>15.840999999999999</c:v>
                </c:pt>
              </c:numCache>
            </c:numRef>
          </c:xVal>
          <c:yVal>
            <c:numRef>
              <c:f>Sheet2!$W$15:$AF$15</c:f>
              <c:numCache>
                <c:formatCode>General</c:formatCode>
                <c:ptCount val="10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</c:v>
                </c:pt>
                <c:pt idx="5">
                  <c:v>1.1499999999999999</c:v>
                </c:pt>
                <c:pt idx="6">
                  <c:v>0.85</c:v>
                </c:pt>
                <c:pt idx="7">
                  <c:v>1.75</c:v>
                </c:pt>
                <c:pt idx="8">
                  <c:v>1.1599999999999999</c:v>
                </c:pt>
                <c:pt idx="9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delete val="1"/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34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액추에이터의 높이 </a:t>
            </a:r>
            <a:r>
              <a:rPr lang="en-US" altLang="ko-KR"/>
              <a:t>h</a:t>
            </a:r>
            <a:r>
              <a:rPr lang="ko-KR" altLang="en-US"/>
              <a:t>에 따른 힘 경향성 </a:t>
            </a:r>
            <a:r>
              <a:rPr lang="en-US" altLang="ko-KR"/>
              <a:t>(D=27mm)</a:t>
            </a:r>
            <a:endParaRPr lang="ko-KR" alt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ㅇㅇ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Sheet2!$L$22:$O$22</c:f>
              <c:numCache>
                <c:formatCode>General</c:formatCode>
                <c:ptCount val="4"/>
                <c:pt idx="0">
                  <c:v>16</c:v>
                </c:pt>
                <c:pt idx="1">
                  <c:v>24</c:v>
                </c:pt>
                <c:pt idx="2">
                  <c:v>42</c:v>
                </c:pt>
                <c:pt idx="3">
                  <c:v>48</c:v>
                </c:pt>
              </c:numCache>
            </c:numRef>
          </c:xVal>
          <c:yVal>
            <c:numRef>
              <c:f>Sheet2!$L$23:$O$23</c:f>
              <c:numCache>
                <c:formatCode>General</c:formatCode>
                <c:ptCount val="4"/>
                <c:pt idx="0">
                  <c:v>132.85387499999996</c:v>
                </c:pt>
                <c:pt idx="1">
                  <c:v>126.58654</c:v>
                </c:pt>
                <c:pt idx="2">
                  <c:v>114.65161315789474</c:v>
                </c:pt>
                <c:pt idx="3">
                  <c:v>111.37817954545456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8BF-465B-A205-9D0C6A453282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axId val="1983999551"/>
        <c:axId val="1984009151"/>
      </c:scatterChart>
      <c:valAx>
        <c:axId val="1983999551"/>
        <c:scaling>
          <c:orientation val="minMax"/>
          <c:max val="50"/>
          <c:min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액추에이터의 한층의 높이</a:t>
                </a:r>
                <a:r>
                  <a:rPr lang="en-US" altLang="ko-KR"/>
                  <a:t>(h) [mm]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4009151"/>
        <c:crosses val="autoZero"/>
        <c:crossBetween val="midCat"/>
      </c:valAx>
      <c:valAx>
        <c:axId val="1984009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액추에이터의 힘</a:t>
                </a:r>
                <a:r>
                  <a:rPr lang="en-US" altLang="ko-KR"/>
                  <a:t>[N]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98399955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한 변의 길이에 따른 액추에이터의 힘 경향성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0"/>
            <c:dispEq val="1"/>
            <c:trendlineLbl>
              <c:layout>
                <c:manualLayout>
                  <c:x val="-0.19190877450279725"/>
                  <c:y val="4.7498502368115536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Sheet2!$Q$22:$T$22</c:f>
              <c:numCache>
                <c:formatCode>General</c:formatCode>
                <c:ptCount val="4"/>
                <c:pt idx="0">
                  <c:v>13.5</c:v>
                </c:pt>
                <c:pt idx="1">
                  <c:v>27</c:v>
                </c:pt>
                <c:pt idx="2">
                  <c:v>38.183999999999997</c:v>
                </c:pt>
                <c:pt idx="3">
                  <c:v>54</c:v>
                </c:pt>
              </c:numCache>
            </c:numRef>
          </c:xVal>
          <c:yVal>
            <c:numRef>
              <c:f>Sheet2!$Q$23:$T$23</c:f>
              <c:numCache>
                <c:formatCode>General</c:formatCode>
                <c:ptCount val="4"/>
                <c:pt idx="0">
                  <c:v>11.923914999999994</c:v>
                </c:pt>
                <c:pt idx="1">
                  <c:v>126.58654</c:v>
                </c:pt>
                <c:pt idx="2">
                  <c:v>283.70059249999997</c:v>
                </c:pt>
                <c:pt idx="3">
                  <c:v>937.43337499999996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7A7-4B9A-B98D-A2648B2499A0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axId val="1718451711"/>
        <c:axId val="1718444991"/>
      </c:scatterChart>
      <c:valAx>
        <c:axId val="17184517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정팔각형의 한변의 길이</a:t>
                </a:r>
                <a:r>
                  <a:rPr lang="en-US" altLang="ko-KR"/>
                  <a:t>(D) [mm]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718444991"/>
        <c:crosses val="autoZero"/>
        <c:crossBetween val="midCat"/>
      </c:valAx>
      <c:valAx>
        <c:axId val="17184449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/>
                  <a:t>액추에이터 힘</a:t>
                </a:r>
                <a:r>
                  <a:rPr lang="en-US" altLang="ko-KR"/>
                  <a:t>[N]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71845171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50" Type="http://schemas.openxmlformats.org/officeDocument/2006/relationships/image" Target="../media/image49.png"/><Relationship Id="rId55" Type="http://schemas.openxmlformats.org/officeDocument/2006/relationships/image" Target="../media/image54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3" Type="http://schemas.openxmlformats.org/officeDocument/2006/relationships/image" Target="../media/image52.png"/><Relationship Id="rId58" Type="http://schemas.openxmlformats.org/officeDocument/2006/relationships/chart" Target="../charts/chart2.xml"/><Relationship Id="rId5" Type="http://schemas.openxmlformats.org/officeDocument/2006/relationships/image" Target="../media/image5.png"/><Relationship Id="rId19" Type="http://schemas.openxmlformats.org/officeDocument/2006/relationships/image" Target="../media/image18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56" Type="http://schemas.openxmlformats.org/officeDocument/2006/relationships/image" Target="../media/image55.jpeg"/><Relationship Id="rId8" Type="http://schemas.openxmlformats.org/officeDocument/2006/relationships/image" Target="../media/image8.png"/><Relationship Id="rId51" Type="http://schemas.openxmlformats.org/officeDocument/2006/relationships/image" Target="../media/image50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59" Type="http://schemas.openxmlformats.org/officeDocument/2006/relationships/chart" Target="../charts/chart3.xml"/><Relationship Id="rId20" Type="http://schemas.openxmlformats.org/officeDocument/2006/relationships/image" Target="../media/image19.png"/><Relationship Id="rId41" Type="http://schemas.openxmlformats.org/officeDocument/2006/relationships/image" Target="../media/image40.png"/><Relationship Id="rId54" Type="http://schemas.openxmlformats.org/officeDocument/2006/relationships/image" Target="../media/image53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49" Type="http://schemas.openxmlformats.org/officeDocument/2006/relationships/image" Target="../media/image48.png"/><Relationship Id="rId57" Type="http://schemas.openxmlformats.org/officeDocument/2006/relationships/image" Target="../media/image56.jpeg"/><Relationship Id="rId10" Type="http://schemas.openxmlformats.org/officeDocument/2006/relationships/image" Target="../media/image10.pn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52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13" Type="http://schemas.openxmlformats.org/officeDocument/2006/relationships/image" Target="../media/image69.png"/><Relationship Id="rId3" Type="http://schemas.openxmlformats.org/officeDocument/2006/relationships/image" Target="../media/image59.png"/><Relationship Id="rId7" Type="http://schemas.openxmlformats.org/officeDocument/2006/relationships/image" Target="../media/image63.png"/><Relationship Id="rId12" Type="http://schemas.openxmlformats.org/officeDocument/2006/relationships/image" Target="../media/image68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11" Type="http://schemas.openxmlformats.org/officeDocument/2006/relationships/image" Target="../media/image67.png"/><Relationship Id="rId5" Type="http://schemas.openxmlformats.org/officeDocument/2006/relationships/image" Target="../media/image61.png"/><Relationship Id="rId10" Type="http://schemas.openxmlformats.org/officeDocument/2006/relationships/image" Target="../media/image66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4" Type="http://schemas.openxmlformats.org/officeDocument/2006/relationships/image" Target="../media/image7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369570</xdr:colOff>
      <xdr:row>21</xdr:row>
      <xdr:rowOff>95250</xdr:rowOff>
    </xdr:from>
    <xdr:to>
      <xdr:col>7</xdr:col>
      <xdr:colOff>434340</xdr:colOff>
      <xdr:row>44</xdr:row>
      <xdr:rowOff>99060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16</xdr:col>
      <xdr:colOff>4848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1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13</xdr:col>
      <xdr:colOff>1344705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13</xdr:col>
      <xdr:colOff>1344705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1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31</xdr:col>
      <xdr:colOff>0</xdr:colOff>
      <xdr:row>7</xdr:row>
      <xdr:rowOff>0</xdr:rowOff>
    </xdr:from>
    <xdr:to>
      <xdr:col>32</xdr:col>
      <xdr:colOff>4848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21</xdr:col>
      <xdr:colOff>1344705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19</xdr:col>
      <xdr:colOff>4848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21</xdr:col>
      <xdr:colOff>1344705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29</xdr:col>
      <xdr:colOff>1</xdr:colOff>
      <xdr:row>7</xdr:row>
      <xdr:rowOff>1</xdr:rowOff>
    </xdr:from>
    <xdr:to>
      <xdr:col>30</xdr:col>
      <xdr:colOff>0</xdr:colOff>
      <xdr:row>8</xdr:row>
      <xdr:rowOff>1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9F9A6F49-C8DF-BA4A-3784-370642155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7391341" y="2103121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7</xdr:row>
      <xdr:rowOff>1</xdr:rowOff>
    </xdr:from>
    <xdr:to>
      <xdr:col>30</xdr:col>
      <xdr:colOff>1344705</xdr:colOff>
      <xdr:row>8</xdr:row>
      <xdr:rowOff>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7DB2B5E3-EA36-CE73-5679-3AE58258E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8892480" y="21031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26</xdr:col>
      <xdr:colOff>1</xdr:colOff>
      <xdr:row>7</xdr:row>
      <xdr:rowOff>0</xdr:rowOff>
    </xdr:from>
    <xdr:to>
      <xdr:col>27</xdr:col>
      <xdr:colOff>0</xdr:colOff>
      <xdr:row>8</xdr:row>
      <xdr:rowOff>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AAF952D5-18B4-D5C0-0228-54B180376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4693861" y="21031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27</xdr:col>
      <xdr:colOff>1</xdr:colOff>
      <xdr:row>7</xdr:row>
      <xdr:rowOff>0</xdr:rowOff>
    </xdr:from>
    <xdr:to>
      <xdr:col>28</xdr:col>
      <xdr:colOff>2</xdr:colOff>
      <xdr:row>8</xdr:row>
      <xdr:rowOff>0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CE38824F-E748-F895-8A53-30D352884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6042601" y="21031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7</xdr:row>
      <xdr:rowOff>1</xdr:rowOff>
    </xdr:from>
    <xdr:to>
      <xdr:col>29</xdr:col>
      <xdr:colOff>0</xdr:colOff>
      <xdr:row>8</xdr:row>
      <xdr:rowOff>1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E05C793C-8191-CA68-2EDC-38B506657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7391340" y="210312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8</xdr:row>
      <xdr:rowOff>1</xdr:rowOff>
    </xdr:from>
    <xdr:to>
      <xdr:col>27</xdr:col>
      <xdr:colOff>0</xdr:colOff>
      <xdr:row>9</xdr:row>
      <xdr:rowOff>1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69B3EFA9-9B77-56FD-6FBD-F26BC6FC77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7" t="13944" r="27745" b="20347"/>
        <a:stretch/>
      </xdr:blipFill>
      <xdr:spPr>
        <a:xfrm>
          <a:off x="34693860" y="33451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8</xdr:row>
      <xdr:rowOff>1</xdr:rowOff>
    </xdr:from>
    <xdr:to>
      <xdr:col>29</xdr:col>
      <xdr:colOff>0</xdr:colOff>
      <xdr:row>9</xdr:row>
      <xdr:rowOff>1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63A6369D-A2FF-F26E-3611-3B685F0123A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18" t="9411" r="25784" b="8846"/>
        <a:stretch/>
      </xdr:blipFill>
      <xdr:spPr>
        <a:xfrm>
          <a:off x="37391340" y="33451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</xdr:row>
      <xdr:rowOff>1</xdr:rowOff>
    </xdr:from>
    <xdr:to>
      <xdr:col>30</xdr:col>
      <xdr:colOff>0</xdr:colOff>
      <xdr:row>9</xdr:row>
      <xdr:rowOff>1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F08D149C-ECDF-5D89-AE55-72DE5535ABD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647" t="19347" r="34118" b="26623"/>
        <a:stretch/>
      </xdr:blipFill>
      <xdr:spPr>
        <a:xfrm>
          <a:off x="38740080" y="33451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8</xdr:row>
      <xdr:rowOff>0</xdr:rowOff>
    </xdr:from>
    <xdr:to>
      <xdr:col>32</xdr:col>
      <xdr:colOff>0</xdr:colOff>
      <xdr:row>8</xdr:row>
      <xdr:rowOff>1173479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57EABC9E-10B8-855C-5BA0-A89D60AF43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215" t="2615" r="17451" b="19825"/>
        <a:stretch/>
      </xdr:blipFill>
      <xdr:spPr>
        <a:xfrm>
          <a:off x="41437560" y="3345180"/>
          <a:ext cx="1348740" cy="1173479"/>
        </a:xfrm>
        <a:prstGeom prst="rect">
          <a:avLst/>
        </a:prstGeom>
      </xdr:spPr>
    </xdr:pic>
    <xdr:clientData/>
  </xdr:twoCellAnchor>
  <xdr:twoCellAnchor>
    <xdr:from>
      <xdr:col>8</xdr:col>
      <xdr:colOff>71718</xdr:colOff>
      <xdr:row>23</xdr:row>
      <xdr:rowOff>89648</xdr:rowOff>
    </xdr:from>
    <xdr:to>
      <xdr:col>13</xdr:col>
      <xdr:colOff>251011</xdr:colOff>
      <xdr:row>43</xdr:row>
      <xdr:rowOff>62754</xdr:rowOff>
    </xdr:to>
    <xdr:graphicFrame macro="">
      <xdr:nvGraphicFramePr>
        <xdr:cNvPr id="54" name="차트 53">
          <a:extLst>
            <a:ext uri="{FF2B5EF4-FFF2-40B4-BE49-F238E27FC236}">
              <a16:creationId xmlns:a16="http://schemas.microsoft.com/office/drawing/2014/main" id="{5DB3A09D-76C0-E565-5DE8-9D23EEABE70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8"/>
        </a:graphicData>
      </a:graphic>
    </xdr:graphicFrame>
    <xdr:clientData/>
  </xdr:twoCellAnchor>
  <xdr:twoCellAnchor>
    <xdr:from>
      <xdr:col>13</xdr:col>
      <xdr:colOff>977152</xdr:colOff>
      <xdr:row>23</xdr:row>
      <xdr:rowOff>147919</xdr:rowOff>
    </xdr:from>
    <xdr:to>
      <xdr:col>18</xdr:col>
      <xdr:colOff>753034</xdr:colOff>
      <xdr:row>42</xdr:row>
      <xdr:rowOff>89647</xdr:rowOff>
    </xdr:to>
    <xdr:graphicFrame macro="">
      <xdr:nvGraphicFramePr>
        <xdr:cNvPr id="58" name="차트 57">
          <a:extLst>
            <a:ext uri="{FF2B5EF4-FFF2-40B4-BE49-F238E27FC236}">
              <a16:creationId xmlns:a16="http://schemas.microsoft.com/office/drawing/2014/main" id="{1DE8176A-B815-FBBD-E8B9-05F4E15FB6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9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</xdr:colOff>
      <xdr:row>13</xdr:row>
      <xdr:rowOff>1</xdr:rowOff>
    </xdr:from>
    <xdr:to>
      <xdr:col>9</xdr:col>
      <xdr:colOff>0</xdr:colOff>
      <xdr:row>14</xdr:row>
      <xdr:rowOff>0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F1BDBE44-16AA-46C8-9C1A-791A79324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6561" y="16733521"/>
          <a:ext cx="1348739" cy="126491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13</xdr:row>
      <xdr:rowOff>1</xdr:rowOff>
    </xdr:from>
    <xdr:to>
      <xdr:col>10</xdr:col>
      <xdr:colOff>0</xdr:colOff>
      <xdr:row>14</xdr:row>
      <xdr:rowOff>1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4CEE60D8-D5CC-40B6-A660-2BF60E3C9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25300" y="16733521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13</xdr:row>
      <xdr:rowOff>1</xdr:rowOff>
    </xdr:from>
    <xdr:to>
      <xdr:col>11</xdr:col>
      <xdr:colOff>0</xdr:colOff>
      <xdr:row>14</xdr:row>
      <xdr:rowOff>1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56DD6CE3-8FFB-46A1-B698-A6FC81B41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274040" y="16733521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13</xdr:row>
      <xdr:rowOff>0</xdr:rowOff>
    </xdr:from>
    <xdr:to>
      <xdr:col>11</xdr:col>
      <xdr:colOff>1344705</xdr:colOff>
      <xdr:row>14</xdr:row>
      <xdr:rowOff>0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1909353-84A6-49F4-9EDE-C8EF6361F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22780" y="16733520"/>
          <a:ext cx="1344705" cy="126492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</xdr:row>
      <xdr:rowOff>0</xdr:rowOff>
    </xdr:from>
    <xdr:to>
      <xdr:col>13</xdr:col>
      <xdr:colOff>0</xdr:colOff>
      <xdr:row>14</xdr:row>
      <xdr:rowOff>0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9656BD68-A33D-4DDE-A27D-F6466ECAF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971520" y="16733520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13</xdr:row>
      <xdr:rowOff>0</xdr:rowOff>
    </xdr:from>
    <xdr:to>
      <xdr:col>13</xdr:col>
      <xdr:colOff>1344705</xdr:colOff>
      <xdr:row>14</xdr:row>
      <xdr:rowOff>0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B46EBC32-58F7-4D89-80A7-791C96FD7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20260" y="16733520"/>
          <a:ext cx="1344705" cy="126492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13</xdr:row>
      <xdr:rowOff>0</xdr:rowOff>
    </xdr:from>
    <xdr:to>
      <xdr:col>15</xdr:col>
      <xdr:colOff>0</xdr:colOff>
      <xdr:row>14</xdr:row>
      <xdr:rowOff>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B3223AFC-ECF2-45FC-8C82-EF2F9804B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669000" y="16733520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13</xdr:row>
      <xdr:rowOff>1</xdr:rowOff>
    </xdr:from>
    <xdr:to>
      <xdr:col>16</xdr:col>
      <xdr:colOff>0</xdr:colOff>
      <xdr:row>14</xdr:row>
      <xdr:rowOff>1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D4BD0752-F45C-4F67-BD76-8FD1945263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17740" y="16733521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13</xdr:row>
      <xdr:rowOff>0</xdr:rowOff>
    </xdr:from>
    <xdr:to>
      <xdr:col>17</xdr:col>
      <xdr:colOff>0</xdr:colOff>
      <xdr:row>14</xdr:row>
      <xdr:rowOff>0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75E1C56C-CA4A-48D9-8F8B-A71451423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366480" y="16733520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13</xdr:row>
      <xdr:rowOff>0</xdr:rowOff>
    </xdr:from>
    <xdr:to>
      <xdr:col>18</xdr:col>
      <xdr:colOff>0</xdr:colOff>
      <xdr:row>14</xdr:row>
      <xdr:rowOff>0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B3B4FA66-E20A-4DDC-9C2F-B73D79072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715220" y="16733520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1</xdr:rowOff>
    </xdr:from>
    <xdr:to>
      <xdr:col>4</xdr:col>
      <xdr:colOff>0</xdr:colOff>
      <xdr:row>14</xdr:row>
      <xdr:rowOff>1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563617BD-A4B8-421F-9B78-C29494173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32860" y="16733521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5</xdr:col>
      <xdr:colOff>0</xdr:colOff>
      <xdr:row>14</xdr:row>
      <xdr:rowOff>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27E85B30-87F3-4762-A7D2-C63C5F7F5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181600" y="16733520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</xdr:row>
      <xdr:rowOff>1</xdr:rowOff>
    </xdr:from>
    <xdr:to>
      <xdr:col>6</xdr:col>
      <xdr:colOff>0</xdr:colOff>
      <xdr:row>14</xdr:row>
      <xdr:rowOff>1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5F66849C-0164-4B29-B34F-EC42B92A6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530340" y="16733521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13</xdr:row>
      <xdr:rowOff>1</xdr:rowOff>
    </xdr:from>
    <xdr:to>
      <xdr:col>7</xdr:col>
      <xdr:colOff>1</xdr:colOff>
      <xdr:row>14</xdr:row>
      <xdr:rowOff>1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38C3B8C0-3540-41D4-986F-5333F30AD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79081" y="16733521"/>
          <a:ext cx="1348740" cy="1264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</xdr:row>
      <xdr:rowOff>1</xdr:rowOff>
    </xdr:from>
    <xdr:to>
      <xdr:col>8</xdr:col>
      <xdr:colOff>0</xdr:colOff>
      <xdr:row>14</xdr:row>
      <xdr:rowOff>0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F9432AD5-64C0-4927-8B05-A25B1BE5F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227820" y="16733521"/>
          <a:ext cx="1348740" cy="12649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H38"/>
  <sheetViews>
    <sheetView topLeftCell="A8" zoomScale="85" zoomScaleNormal="85" workbookViewId="0">
      <selection activeCell="A51" sqref="A51:XFD70"/>
    </sheetView>
  </sheetViews>
  <sheetFormatPr defaultRowHeight="17.399999999999999"/>
  <cols>
    <col min="2" max="2" width="23.796875" customWidth="1"/>
    <col min="3" max="32" width="17.69921875" customWidth="1"/>
  </cols>
  <sheetData>
    <row r="1" spans="2:34" ht="18" thickBot="1"/>
    <row r="2" spans="2:34" ht="60.6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6" t="s">
        <v>109</v>
      </c>
      <c r="AB2" s="6" t="s">
        <v>111</v>
      </c>
      <c r="AC2" s="6" t="s">
        <v>110</v>
      </c>
      <c r="AD2" s="6" t="s">
        <v>107</v>
      </c>
      <c r="AE2" s="6" t="s">
        <v>108</v>
      </c>
      <c r="AF2" s="14" t="s">
        <v>66</v>
      </c>
    </row>
    <row r="3" spans="2:34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4">
        <v>60</v>
      </c>
      <c r="AB3" s="24">
        <v>60</v>
      </c>
      <c r="AC3" s="24">
        <v>60</v>
      </c>
      <c r="AD3" s="24">
        <v>60</v>
      </c>
      <c r="AE3" s="24">
        <v>60</v>
      </c>
      <c r="AF3" s="2">
        <v>60</v>
      </c>
    </row>
    <row r="4" spans="2:34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4">
        <v>7</v>
      </c>
      <c r="AB4" s="24" t="s">
        <v>112</v>
      </c>
      <c r="AC4" s="24">
        <v>-12</v>
      </c>
      <c r="AD4" s="24">
        <v>-7</v>
      </c>
      <c r="AE4" s="24">
        <v>24</v>
      </c>
      <c r="AF4" s="2">
        <v>18</v>
      </c>
    </row>
    <row r="5" spans="2:34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4">
        <v>15.781000000000001</v>
      </c>
      <c r="AB5" s="24">
        <f>56.191 /2</f>
        <v>28.095500000000001</v>
      </c>
      <c r="AC5" s="24">
        <v>31.081</v>
      </c>
      <c r="AD5" s="24">
        <v>15.944000000000001</v>
      </c>
      <c r="AE5" s="24">
        <v>23.591000000000001</v>
      </c>
      <c r="AF5" s="2">
        <v>15.840999999999999</v>
      </c>
    </row>
    <row r="6" spans="2:34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4">
        <v>27</v>
      </c>
      <c r="AB6" s="24">
        <v>27</v>
      </c>
      <c r="AC6" s="24">
        <v>27</v>
      </c>
      <c r="AD6" s="24">
        <v>13.5</v>
      </c>
      <c r="AE6" s="24">
        <v>54</v>
      </c>
      <c r="AF6" s="2">
        <v>38.183999999999997</v>
      </c>
    </row>
    <row r="7" spans="2:34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4">
        <v>0.6</v>
      </c>
      <c r="AB7" s="24">
        <v>0.6</v>
      </c>
      <c r="AC7" s="24">
        <v>0.6</v>
      </c>
      <c r="AD7" s="24">
        <v>0.6</v>
      </c>
      <c r="AE7" s="24">
        <v>0.6</v>
      </c>
      <c r="AF7" s="2">
        <v>0.6</v>
      </c>
    </row>
    <row r="8" spans="2:34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4"/>
      <c r="AB8" s="24"/>
      <c r="AC8" s="24"/>
      <c r="AD8" s="24"/>
      <c r="AE8" s="24"/>
      <c r="AF8" s="2"/>
    </row>
    <row r="9" spans="2:34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4"/>
      <c r="AB9" s="24"/>
      <c r="AC9" s="24"/>
      <c r="AD9" s="24"/>
      <c r="AE9" s="24"/>
      <c r="AF9" s="2"/>
    </row>
    <row r="10" spans="2:34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4">
        <v>24</v>
      </c>
      <c r="AB10" s="24">
        <v>24</v>
      </c>
      <c r="AC10" s="24">
        <v>48</v>
      </c>
      <c r="AD10" s="24">
        <v>24</v>
      </c>
      <c r="AE10" s="24">
        <v>24</v>
      </c>
      <c r="AF10" s="2">
        <v>24</v>
      </c>
    </row>
    <row r="11" spans="2:34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4">
        <v>5</v>
      </c>
      <c r="AB11" s="24">
        <v>5</v>
      </c>
      <c r="AC11" s="24"/>
      <c r="AD11" s="24">
        <v>5</v>
      </c>
      <c r="AE11" s="24">
        <v>5</v>
      </c>
      <c r="AF11" s="2">
        <v>5</v>
      </c>
    </row>
    <row r="12" spans="2:34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4">
        <v>3519.9229999999998</v>
      </c>
      <c r="AB12" s="24">
        <v>3519.9229999999998</v>
      </c>
      <c r="AC12" s="24">
        <v>3519.9229999999998</v>
      </c>
      <c r="AD12" s="24">
        <v>879.98099999999999</v>
      </c>
      <c r="AE12" s="24">
        <v>14079.692999999999</v>
      </c>
      <c r="AF12" s="2">
        <v>7039.933</v>
      </c>
    </row>
    <row r="13" spans="2:34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4">
        <v>70.554000000000002</v>
      </c>
      <c r="AB13" s="24">
        <v>70.554000000000002</v>
      </c>
      <c r="AC13" s="24">
        <v>70.554000000000002</v>
      </c>
      <c r="AD13" s="24">
        <v>35.277000000000001</v>
      </c>
      <c r="AE13" s="24">
        <v>141.10900000000001</v>
      </c>
      <c r="AF13" s="2">
        <v>99.78</v>
      </c>
    </row>
    <row r="14" spans="2:34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4">
        <v>69418.308000000005</v>
      </c>
      <c r="AB14" s="24">
        <v>67982.774000000005</v>
      </c>
      <c r="AC14" s="24">
        <v>119422.89</v>
      </c>
      <c r="AD14" s="24">
        <v>15149.49</v>
      </c>
      <c r="AE14" s="24">
        <v>435839.32199999999</v>
      </c>
      <c r="AF14" s="2">
        <v>146500.769</v>
      </c>
    </row>
    <row r="15" spans="2:34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4">
        <v>1.2</v>
      </c>
      <c r="AB15" s="24">
        <v>1.1499999999999999</v>
      </c>
      <c r="AC15" s="24">
        <v>0.85</v>
      </c>
      <c r="AD15" s="24">
        <v>1.75</v>
      </c>
      <c r="AE15" s="24">
        <v>1.1599999999999999</v>
      </c>
      <c r="AF15" s="2">
        <v>1.24</v>
      </c>
    </row>
    <row r="16" spans="2:34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2">
        <f>50*(Y14-Y12*4)/(Y10-4)/1000-Y15*9.8</f>
        <v>132.85387499999996</v>
      </c>
      <c r="Z16" s="24">
        <f>50*(Z14-Z12*4)/(Z10-4)/1000-Z15*9.8</f>
        <v>114.65161315789474</v>
      </c>
      <c r="AA16" s="22">
        <f t="shared" ref="AA16:AC16" si="4">50*(AA14-AA12*4)/(AA10-4)/1000-AA15*9.8</f>
        <v>126.58654</v>
      </c>
      <c r="AB16" s="24">
        <f t="shared" si="4"/>
        <v>123.48770500000002</v>
      </c>
      <c r="AC16" s="24">
        <f t="shared" si="4"/>
        <v>111.37817954545456</v>
      </c>
      <c r="AD16" s="24">
        <f t="shared" ref="AD16:AE16" si="5">50*(AD14-AD12*4)/(AD10-4)/1000-AD15*9.8</f>
        <v>11.923914999999994</v>
      </c>
      <c r="AE16" s="22">
        <f t="shared" si="5"/>
        <v>937.43337499999996</v>
      </c>
      <c r="AF16" s="20">
        <f>50*(AF14-AF12*4)/(AF10-4)/1000-AF15*9.8</f>
        <v>283.70059249999997</v>
      </c>
      <c r="AH16" s="24"/>
    </row>
    <row r="17" spans="2:32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4" t="s">
        <v>105</v>
      </c>
      <c r="AB17" s="24" t="s">
        <v>105</v>
      </c>
      <c r="AC17" s="24" t="s">
        <v>105</v>
      </c>
      <c r="AD17" s="24" t="s">
        <v>105</v>
      </c>
      <c r="AE17" s="24" t="s">
        <v>105</v>
      </c>
      <c r="AF17" s="2" t="s">
        <v>61</v>
      </c>
    </row>
    <row r="18" spans="2:32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31" t="s">
        <v>106</v>
      </c>
      <c r="AB18" s="31" t="s">
        <v>106</v>
      </c>
      <c r="AC18" s="31" t="s">
        <v>106</v>
      </c>
      <c r="AD18" s="31" t="s">
        <v>106</v>
      </c>
      <c r="AE18" s="31" t="s">
        <v>106</v>
      </c>
      <c r="AF18" s="20" t="s">
        <v>25</v>
      </c>
    </row>
    <row r="19" spans="2:32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3"/>
      <c r="AB19" s="13"/>
      <c r="AC19" s="13"/>
      <c r="AD19" s="13"/>
      <c r="AE19" s="13"/>
      <c r="AF19" s="15"/>
    </row>
    <row r="22" spans="2:32">
      <c r="L22">
        <f>Y10</f>
        <v>16</v>
      </c>
      <c r="M22">
        <f>AA10</f>
        <v>24</v>
      </c>
      <c r="N22">
        <f>Z10</f>
        <v>42</v>
      </c>
      <c r="O22">
        <f>AC10</f>
        <v>48</v>
      </c>
      <c r="Q22">
        <f>AD6</f>
        <v>13.5</v>
      </c>
      <c r="R22">
        <f>AA6</f>
        <v>27</v>
      </c>
      <c r="S22">
        <f>AF6</f>
        <v>38.183999999999997</v>
      </c>
      <c r="T22">
        <f>AE6</f>
        <v>54</v>
      </c>
    </row>
    <row r="23" spans="2:32">
      <c r="L23">
        <f>Y16</f>
        <v>132.85387499999996</v>
      </c>
      <c r="M23">
        <f>AA16</f>
        <v>126.58654</v>
      </c>
      <c r="N23">
        <f>Z16</f>
        <v>114.65161315789474</v>
      </c>
      <c r="O23">
        <f>AC16</f>
        <v>111.37817954545456</v>
      </c>
      <c r="Q23">
        <f>AD16</f>
        <v>11.923914999999994</v>
      </c>
      <c r="R23">
        <f>AA16</f>
        <v>126.58654</v>
      </c>
      <c r="S23">
        <f>AF16</f>
        <v>283.70059249999997</v>
      </c>
      <c r="T23">
        <f>AE16</f>
        <v>937.43337499999996</v>
      </c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O165"/>
  <sheetViews>
    <sheetView topLeftCell="A133" zoomScaleNormal="100" workbookViewId="0">
      <selection activeCell="K147" sqref="K147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 ht="39.6">
      <c r="B13" s="30" t="s">
        <v>101</v>
      </c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 ht="39.6">
      <c r="B53" s="30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5">
      <c r="B81" t="s">
        <v>26</v>
      </c>
      <c r="C81" t="s">
        <v>98</v>
      </c>
      <c r="D81" s="28"/>
      <c r="E81" t="s">
        <v>93</v>
      </c>
      <c r="F81" t="s">
        <v>92</v>
      </c>
    </row>
    <row r="82" spans="2:15">
      <c r="C82">
        <v>0</v>
      </c>
      <c r="D82" s="28"/>
      <c r="E82">
        <v>0</v>
      </c>
    </row>
    <row r="83" spans="2:15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5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5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5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5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5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  <row r="93" spans="2:15" ht="39.6">
      <c r="B93" s="30" t="s">
        <v>100</v>
      </c>
      <c r="G93" t="s">
        <v>81</v>
      </c>
      <c r="L93" t="s">
        <v>102</v>
      </c>
    </row>
    <row r="94" spans="2:15">
      <c r="B94" t="s">
        <v>80</v>
      </c>
      <c r="C94">
        <v>148</v>
      </c>
      <c r="E94" t="s">
        <v>80</v>
      </c>
      <c r="F94">
        <v>154</v>
      </c>
      <c r="G94">
        <v>140</v>
      </c>
      <c r="H94">
        <f>$G$94-H96</f>
        <v>119.2</v>
      </c>
      <c r="I94">
        <f t="shared" ref="I94:K94" si="30">$G$94-I96</f>
        <v>98.4</v>
      </c>
      <c r="J94">
        <f t="shared" si="30"/>
        <v>77.599999999999994</v>
      </c>
      <c r="K94">
        <f t="shared" si="30"/>
        <v>56.8</v>
      </c>
      <c r="L94">
        <v>36</v>
      </c>
      <c r="N94" t="s">
        <v>77</v>
      </c>
      <c r="O94">
        <f>(G94-L94)/5</f>
        <v>20.8</v>
      </c>
    </row>
    <row r="95" spans="2:15">
      <c r="N95" t="s">
        <v>103</v>
      </c>
      <c r="O95">
        <f>(1-L94/G94)*100</f>
        <v>74.285714285714292</v>
      </c>
    </row>
    <row r="96" spans="2:15">
      <c r="B96" t="s">
        <v>77</v>
      </c>
      <c r="C96">
        <v>-11</v>
      </c>
      <c r="E96" t="s">
        <v>77</v>
      </c>
      <c r="F96">
        <v>-11</v>
      </c>
      <c r="G96">
        <v>0</v>
      </c>
      <c r="H96">
        <f>$O$94*1</f>
        <v>20.8</v>
      </c>
      <c r="I96">
        <f>$O$94*2</f>
        <v>41.6</v>
      </c>
      <c r="J96">
        <f>$O$94*3</f>
        <v>62.400000000000006</v>
      </c>
      <c r="K96">
        <f>$O$94*4</f>
        <v>83.2</v>
      </c>
      <c r="L96">
        <f>$O$94*5</f>
        <v>104</v>
      </c>
    </row>
    <row r="97" spans="2:12">
      <c r="B97" t="s">
        <v>26</v>
      </c>
      <c r="E97" t="s">
        <v>90</v>
      </c>
      <c r="F97" t="s">
        <v>91</v>
      </c>
    </row>
    <row r="98" spans="2:12">
      <c r="C98">
        <v>0</v>
      </c>
      <c r="E98">
        <v>0</v>
      </c>
      <c r="F98" s="29"/>
      <c r="G98" s="29"/>
      <c r="I98" s="28"/>
      <c r="J98" s="29"/>
    </row>
    <row r="99" spans="2:12">
      <c r="E99">
        <v>-10</v>
      </c>
      <c r="F99" s="29"/>
      <c r="G99" s="29"/>
      <c r="H99" s="29"/>
      <c r="I99" s="29"/>
      <c r="J99" s="29"/>
      <c r="K99" s="29"/>
    </row>
    <row r="100" spans="2:12">
      <c r="E100">
        <v>-20</v>
      </c>
      <c r="F100" s="29"/>
      <c r="G100" s="29"/>
      <c r="H100" s="29"/>
      <c r="I100" s="29"/>
      <c r="J100" s="29"/>
      <c r="K100" s="29"/>
    </row>
    <row r="101" spans="2:12">
      <c r="E101">
        <v>-30</v>
      </c>
      <c r="F101" s="29"/>
      <c r="G101" s="29"/>
      <c r="H101" s="29"/>
      <c r="I101" s="29"/>
      <c r="J101" s="29"/>
      <c r="K101" s="29"/>
    </row>
    <row r="102" spans="2:12">
      <c r="E102">
        <v>-40</v>
      </c>
      <c r="F102" s="29"/>
      <c r="G102" s="29"/>
      <c r="H102" s="29"/>
      <c r="I102" s="29"/>
      <c r="J102" s="29"/>
      <c r="K102" s="29"/>
    </row>
    <row r="103" spans="2:12">
      <c r="D103">
        <v>48</v>
      </c>
      <c r="E103">
        <v>-50</v>
      </c>
      <c r="F103" s="29"/>
      <c r="G103" s="29">
        <v>6582.1</v>
      </c>
      <c r="H103" s="29"/>
      <c r="I103" s="29"/>
      <c r="J103" s="29"/>
      <c r="K103" s="29"/>
    </row>
    <row r="104" spans="2:12">
      <c r="F104">
        <f>F94/$G$54</f>
        <v>1.0769230769230769</v>
      </c>
      <c r="G104">
        <f t="shared" ref="G104:L104" si="31">G94/$G$94</f>
        <v>1</v>
      </c>
      <c r="H104">
        <f t="shared" si="31"/>
        <v>0.85142857142857142</v>
      </c>
      <c r="I104">
        <f t="shared" si="31"/>
        <v>0.70285714285714285</v>
      </c>
      <c r="J104">
        <f t="shared" si="31"/>
        <v>0.55428571428571427</v>
      </c>
      <c r="K104">
        <f t="shared" si="31"/>
        <v>0.40571428571428569</v>
      </c>
      <c r="L104">
        <f t="shared" si="31"/>
        <v>0.25714285714285712</v>
      </c>
    </row>
    <row r="106" spans="2:12">
      <c r="E106" t="s">
        <v>95</v>
      </c>
      <c r="F106" s="29">
        <v>2166</v>
      </c>
      <c r="J106" s="29">
        <v>-943</v>
      </c>
      <c r="K106" s="29">
        <v>-1015</v>
      </c>
    </row>
    <row r="107" spans="2:12">
      <c r="E107" t="s">
        <v>96</v>
      </c>
      <c r="F107" s="29">
        <v>2772.4</v>
      </c>
      <c r="J107" t="s">
        <v>97</v>
      </c>
      <c r="K107">
        <v>-140</v>
      </c>
    </row>
    <row r="108" spans="2:12">
      <c r="F108">
        <f>F107-F106</f>
        <v>606.40000000000009</v>
      </c>
      <c r="H108" s="29"/>
      <c r="I108" s="29"/>
      <c r="K108">
        <f>K106-K107</f>
        <v>-875</v>
      </c>
    </row>
    <row r="110" spans="2:12">
      <c r="B110" t="s">
        <v>26</v>
      </c>
      <c r="D110" s="28"/>
      <c r="E110" t="s">
        <v>93</v>
      </c>
      <c r="F110" t="s">
        <v>92</v>
      </c>
    </row>
    <row r="111" spans="2:12">
      <c r="D111" s="28"/>
      <c r="E111">
        <v>0</v>
      </c>
      <c r="F111">
        <f>F98/1000*9.8</f>
        <v>0</v>
      </c>
      <c r="G111">
        <f t="shared" ref="G111:K111" si="32">G98/1000*9.8</f>
        <v>0</v>
      </c>
      <c r="H111">
        <f t="shared" si="32"/>
        <v>0</v>
      </c>
      <c r="I111">
        <f t="shared" si="32"/>
        <v>0</v>
      </c>
      <c r="J111">
        <f t="shared" si="32"/>
        <v>0</v>
      </c>
      <c r="K111">
        <f t="shared" si="32"/>
        <v>0</v>
      </c>
    </row>
    <row r="112" spans="2:12">
      <c r="D112" s="28"/>
      <c r="E112">
        <v>-10</v>
      </c>
      <c r="F112">
        <f t="shared" ref="F112:K112" si="33">F99/1000*9.8</f>
        <v>0</v>
      </c>
      <c r="G112">
        <f t="shared" si="33"/>
        <v>0</v>
      </c>
      <c r="H112">
        <f t="shared" si="33"/>
        <v>0</v>
      </c>
      <c r="I112">
        <f t="shared" si="33"/>
        <v>0</v>
      </c>
      <c r="J112">
        <f t="shared" si="33"/>
        <v>0</v>
      </c>
      <c r="K112">
        <f t="shared" si="33"/>
        <v>0</v>
      </c>
    </row>
    <row r="113" spans="2:12">
      <c r="D113" s="28"/>
      <c r="E113">
        <v>-20</v>
      </c>
      <c r="F113">
        <f t="shared" ref="F113:K113" si="34">F100/1000*9.8</f>
        <v>0</v>
      </c>
      <c r="G113">
        <f t="shared" si="34"/>
        <v>0</v>
      </c>
      <c r="H113">
        <f t="shared" si="34"/>
        <v>0</v>
      </c>
      <c r="I113">
        <f t="shared" si="34"/>
        <v>0</v>
      </c>
      <c r="J113">
        <f t="shared" si="34"/>
        <v>0</v>
      </c>
      <c r="K113">
        <f t="shared" si="34"/>
        <v>0</v>
      </c>
    </row>
    <row r="114" spans="2:12">
      <c r="D114" s="28"/>
      <c r="E114">
        <v>-30</v>
      </c>
      <c r="F114">
        <f t="shared" ref="F114:K114" si="35">F101/1000*9.8</f>
        <v>0</v>
      </c>
      <c r="G114">
        <f t="shared" si="35"/>
        <v>0</v>
      </c>
      <c r="H114">
        <f t="shared" si="35"/>
        <v>0</v>
      </c>
      <c r="I114">
        <f t="shared" si="35"/>
        <v>0</v>
      </c>
      <c r="J114">
        <f t="shared" si="35"/>
        <v>0</v>
      </c>
      <c r="K114">
        <f t="shared" si="35"/>
        <v>0</v>
      </c>
    </row>
    <row r="115" spans="2:12">
      <c r="D115" s="28"/>
      <c r="E115">
        <v>-40</v>
      </c>
      <c r="F115">
        <f t="shared" ref="F115:K115" si="36">F102/1000*9.8</f>
        <v>0</v>
      </c>
      <c r="G115">
        <f t="shared" si="36"/>
        <v>0</v>
      </c>
      <c r="H115">
        <f t="shared" si="36"/>
        <v>0</v>
      </c>
      <c r="I115">
        <f t="shared" si="36"/>
        <v>0</v>
      </c>
      <c r="J115">
        <f t="shared" si="36"/>
        <v>0</v>
      </c>
      <c r="K115">
        <f t="shared" si="36"/>
        <v>0</v>
      </c>
    </row>
    <row r="116" spans="2:12">
      <c r="D116" s="28"/>
      <c r="E116">
        <v>-50</v>
      </c>
      <c r="F116">
        <f t="shared" ref="F116:K116" si="37">F103/1000*9.8</f>
        <v>0</v>
      </c>
      <c r="G116">
        <f t="shared" si="37"/>
        <v>64.504580000000004</v>
      </c>
      <c r="H116">
        <f t="shared" si="37"/>
        <v>0</v>
      </c>
      <c r="I116">
        <f t="shared" si="37"/>
        <v>0</v>
      </c>
      <c r="J116">
        <f t="shared" si="37"/>
        <v>0</v>
      </c>
      <c r="K116">
        <f t="shared" si="37"/>
        <v>0</v>
      </c>
    </row>
    <row r="117" spans="2:12">
      <c r="D117" s="28"/>
      <c r="F117" t="s">
        <v>88</v>
      </c>
      <c r="G117" t="s">
        <v>83</v>
      </c>
      <c r="H117" t="s">
        <v>84</v>
      </c>
      <c r="I117" t="s">
        <v>85</v>
      </c>
      <c r="J117" t="s">
        <v>86</v>
      </c>
      <c r="K117" t="s">
        <v>87</v>
      </c>
      <c r="L117" t="s">
        <v>89</v>
      </c>
    </row>
    <row r="120" spans="2:12">
      <c r="B120" t="s">
        <v>26</v>
      </c>
      <c r="C120" t="s">
        <v>98</v>
      </c>
      <c r="D120" s="28"/>
      <c r="E120" t="s">
        <v>93</v>
      </c>
      <c r="F120" t="s">
        <v>92</v>
      </c>
    </row>
    <row r="121" spans="2:12">
      <c r="D121" s="28"/>
      <c r="E121">
        <v>0</v>
      </c>
    </row>
    <row r="122" spans="2:12">
      <c r="D122" s="28"/>
      <c r="E122">
        <v>-10</v>
      </c>
      <c r="F122">
        <f>F112-F$111</f>
        <v>0</v>
      </c>
      <c r="G122">
        <f t="shared" ref="G122:K122" si="38">G112-G$111</f>
        <v>0</v>
      </c>
      <c r="H122">
        <f t="shared" si="38"/>
        <v>0</v>
      </c>
      <c r="I122">
        <f t="shared" si="38"/>
        <v>0</v>
      </c>
      <c r="J122">
        <f t="shared" si="38"/>
        <v>0</v>
      </c>
      <c r="K122">
        <f t="shared" si="38"/>
        <v>0</v>
      </c>
    </row>
    <row r="123" spans="2:12">
      <c r="D123" s="28"/>
      <c r="E123">
        <v>-20</v>
      </c>
      <c r="F123">
        <f t="shared" ref="F123:K123" si="39">F113-F$111</f>
        <v>0</v>
      </c>
      <c r="G123">
        <f t="shared" si="39"/>
        <v>0</v>
      </c>
      <c r="H123">
        <f t="shared" si="39"/>
        <v>0</v>
      </c>
      <c r="I123">
        <f t="shared" si="39"/>
        <v>0</v>
      </c>
      <c r="J123">
        <f t="shared" si="39"/>
        <v>0</v>
      </c>
      <c r="K123">
        <f t="shared" si="39"/>
        <v>0</v>
      </c>
    </row>
    <row r="124" spans="2:12">
      <c r="D124" s="28"/>
      <c r="E124">
        <v>-30</v>
      </c>
      <c r="F124">
        <f t="shared" ref="F124:K124" si="40">F114-F$111</f>
        <v>0</v>
      </c>
      <c r="G124">
        <f t="shared" si="40"/>
        <v>0</v>
      </c>
      <c r="H124">
        <f t="shared" si="40"/>
        <v>0</v>
      </c>
      <c r="I124">
        <f t="shared" si="40"/>
        <v>0</v>
      </c>
      <c r="J124">
        <f t="shared" si="40"/>
        <v>0</v>
      </c>
      <c r="K124">
        <f t="shared" si="40"/>
        <v>0</v>
      </c>
    </row>
    <row r="125" spans="2:12">
      <c r="D125" s="28"/>
      <c r="E125">
        <v>-40</v>
      </c>
      <c r="F125">
        <f t="shared" ref="F125:K125" si="41">F115-F$111</f>
        <v>0</v>
      </c>
      <c r="G125">
        <f t="shared" si="41"/>
        <v>0</v>
      </c>
      <c r="H125">
        <f t="shared" si="41"/>
        <v>0</v>
      </c>
      <c r="I125">
        <f t="shared" si="41"/>
        <v>0</v>
      </c>
      <c r="J125">
        <f t="shared" si="41"/>
        <v>0</v>
      </c>
      <c r="K125">
        <f t="shared" si="41"/>
        <v>0</v>
      </c>
    </row>
    <row r="126" spans="2:12">
      <c r="D126" s="28"/>
      <c r="E126">
        <v>-50</v>
      </c>
      <c r="F126">
        <f t="shared" ref="F126:K126" si="42">F116-F$111</f>
        <v>0</v>
      </c>
      <c r="G126">
        <f t="shared" si="42"/>
        <v>64.504580000000004</v>
      </c>
      <c r="H126">
        <f t="shared" si="42"/>
        <v>0</v>
      </c>
      <c r="I126">
        <f t="shared" si="42"/>
        <v>0</v>
      </c>
      <c r="J126">
        <f t="shared" si="42"/>
        <v>0</v>
      </c>
      <c r="K126">
        <f t="shared" si="42"/>
        <v>0</v>
      </c>
    </row>
    <row r="127" spans="2:12">
      <c r="D127" s="28"/>
      <c r="F127" t="s">
        <v>88</v>
      </c>
      <c r="G127" t="s">
        <v>83</v>
      </c>
      <c r="H127" t="s">
        <v>84</v>
      </c>
      <c r="I127" t="s">
        <v>85</v>
      </c>
      <c r="J127" t="s">
        <v>86</v>
      </c>
      <c r="K127" t="s">
        <v>87</v>
      </c>
      <c r="L127" t="s">
        <v>89</v>
      </c>
    </row>
    <row r="131" spans="2:15" ht="39.6">
      <c r="B131" s="30" t="s">
        <v>104</v>
      </c>
      <c r="G131" t="s">
        <v>81</v>
      </c>
      <c r="L131" t="s">
        <v>102</v>
      </c>
    </row>
    <row r="132" spans="2:15">
      <c r="B132" t="s">
        <v>80</v>
      </c>
      <c r="C132">
        <v>148</v>
      </c>
      <c r="E132" t="s">
        <v>80</v>
      </c>
      <c r="F132">
        <v>154</v>
      </c>
      <c r="G132">
        <v>144</v>
      </c>
      <c r="H132">
        <f>$G$132-H134</f>
        <v>123.2</v>
      </c>
      <c r="I132">
        <f t="shared" ref="I132:K132" si="43">$G$132-I134</f>
        <v>102.4</v>
      </c>
      <c r="J132">
        <f t="shared" si="43"/>
        <v>81.599999999999994</v>
      </c>
      <c r="K132">
        <f t="shared" si="43"/>
        <v>60.8</v>
      </c>
      <c r="L132">
        <f>40</f>
        <v>40</v>
      </c>
      <c r="N132" t="s">
        <v>77</v>
      </c>
      <c r="O132">
        <f>(G132-L132)/5</f>
        <v>20.8</v>
      </c>
    </row>
    <row r="133" spans="2:15">
      <c r="N133" t="s">
        <v>103</v>
      </c>
      <c r="O133">
        <f>(1-L132/G132)*100</f>
        <v>72.222222222222214</v>
      </c>
    </row>
    <row r="134" spans="2:15">
      <c r="B134" t="s">
        <v>77</v>
      </c>
      <c r="C134">
        <v>-11</v>
      </c>
      <c r="E134" t="s">
        <v>77</v>
      </c>
      <c r="F134">
        <f>G132-F132</f>
        <v>-10</v>
      </c>
      <c r="G134">
        <v>0</v>
      </c>
      <c r="H134">
        <f>$O$132*1</f>
        <v>20.8</v>
      </c>
      <c r="I134">
        <f>$O$132*2</f>
        <v>41.6</v>
      </c>
      <c r="J134">
        <f>$O$132*3</f>
        <v>62.400000000000006</v>
      </c>
      <c r="K134">
        <f>$O$132*4</f>
        <v>83.2</v>
      </c>
      <c r="L134">
        <f>$O$132*5</f>
        <v>104</v>
      </c>
    </row>
    <row r="135" spans="2:15">
      <c r="B135" t="s">
        <v>26</v>
      </c>
      <c r="E135" t="s">
        <v>90</v>
      </c>
      <c r="F135" t="s">
        <v>91</v>
      </c>
    </row>
    <row r="136" spans="2:15">
      <c r="C136">
        <v>0</v>
      </c>
      <c r="E136">
        <v>0</v>
      </c>
      <c r="F136" s="29"/>
      <c r="G136" s="29">
        <v>0</v>
      </c>
      <c r="H136">
        <v>-870</v>
      </c>
      <c r="I136" s="28">
        <f>H146+I146</f>
        <v>-1620</v>
      </c>
      <c r="J136" s="29">
        <f>SUM(H146:J146)</f>
        <v>-2160</v>
      </c>
      <c r="K136" s="29">
        <f>SUM(H146:K146)</f>
        <v>-2281</v>
      </c>
    </row>
    <row r="137" spans="2:15">
      <c r="E137">
        <v>-10</v>
      </c>
      <c r="F137" s="29"/>
      <c r="G137" s="29">
        <v>3791.2</v>
      </c>
      <c r="H137" s="29">
        <f>1458.2-H145</f>
        <v>3198.2</v>
      </c>
      <c r="I137" s="29">
        <v>2829</v>
      </c>
      <c r="J137" s="29">
        <v>2770.6</v>
      </c>
      <c r="K137" s="29">
        <v>2689.7</v>
      </c>
    </row>
    <row r="138" spans="2:15">
      <c r="E138">
        <v>-20</v>
      </c>
      <c r="F138" s="29"/>
      <c r="G138" s="29">
        <v>7692.5</v>
      </c>
      <c r="H138" s="29">
        <f>4764.5-H145</f>
        <v>6504.5</v>
      </c>
      <c r="I138" s="29">
        <v>5709.8</v>
      </c>
      <c r="J138" s="29">
        <v>5553.7</v>
      </c>
      <c r="K138" s="29">
        <v>5345.5</v>
      </c>
    </row>
    <row r="139" spans="2:15">
      <c r="E139">
        <v>-30</v>
      </c>
      <c r="F139" s="29"/>
      <c r="G139" s="29">
        <v>11478.6</v>
      </c>
      <c r="H139" s="29">
        <f>8040.4-H145</f>
        <v>9780.4</v>
      </c>
      <c r="I139" s="29">
        <v>8556.7000000000007</v>
      </c>
      <c r="J139" s="29">
        <v>8282</v>
      </c>
      <c r="K139" s="29">
        <v>8003.5</v>
      </c>
    </row>
    <row r="140" spans="2:15">
      <c r="E140">
        <v>-40</v>
      </c>
      <c r="F140" s="29"/>
      <c r="G140" s="29">
        <v>15118.2</v>
      </c>
      <c r="H140" s="29">
        <f>11230.7-H145</f>
        <v>12970.7</v>
      </c>
      <c r="I140" s="29">
        <v>11444.3</v>
      </c>
      <c r="J140" s="29">
        <v>11028.2</v>
      </c>
      <c r="K140" s="29">
        <v>10580.7</v>
      </c>
    </row>
    <row r="141" spans="2:15">
      <c r="E141">
        <v>-50</v>
      </c>
      <c r="F141" s="29"/>
      <c r="G141" s="29">
        <v>18635.099999999999</v>
      </c>
      <c r="H141" s="29">
        <f>14320.2-H145</f>
        <v>16060.2</v>
      </c>
      <c r="I141" s="29">
        <v>14228.6</v>
      </c>
      <c r="J141" s="29">
        <v>13698.9</v>
      </c>
      <c r="K141" s="29">
        <v>13167.2</v>
      </c>
    </row>
    <row r="142" spans="2:15">
      <c r="F142">
        <f>F$132/$G$132</f>
        <v>1.0694444444444444</v>
      </c>
      <c r="G142">
        <f t="shared" ref="G142:L142" si="44">G$132/$G$132</f>
        <v>1</v>
      </c>
      <c r="H142">
        <f t="shared" si="44"/>
        <v>0.85555555555555562</v>
      </c>
      <c r="I142">
        <f t="shared" si="44"/>
        <v>0.71111111111111114</v>
      </c>
      <c r="J142">
        <f t="shared" si="44"/>
        <v>0.56666666666666665</v>
      </c>
      <c r="K142">
        <f t="shared" si="44"/>
        <v>0.42222222222222222</v>
      </c>
      <c r="L142">
        <f t="shared" si="44"/>
        <v>0.27777777777777779</v>
      </c>
    </row>
    <row r="144" spans="2:15">
      <c r="E144" t="s">
        <v>95</v>
      </c>
      <c r="F144" s="29"/>
      <c r="G144" s="29">
        <v>-320</v>
      </c>
      <c r="H144" s="29">
        <v>-1190</v>
      </c>
      <c r="I144" s="29">
        <v>-1940</v>
      </c>
      <c r="J144" s="29">
        <v>-2480</v>
      </c>
      <c r="K144" s="29">
        <v>-2601</v>
      </c>
    </row>
    <row r="145" spans="2:12">
      <c r="E145" t="s">
        <v>96</v>
      </c>
      <c r="F145" s="29"/>
      <c r="H145" s="29">
        <v>-1740</v>
      </c>
    </row>
    <row r="146" spans="2:12">
      <c r="H146">
        <f>H144-G144</f>
        <v>-870</v>
      </c>
      <c r="I146">
        <f>I144-H144</f>
        <v>-750</v>
      </c>
      <c r="J146">
        <f>J144-I144</f>
        <v>-540</v>
      </c>
      <c r="K146">
        <f>K144-J144</f>
        <v>-121</v>
      </c>
    </row>
    <row r="148" spans="2:12">
      <c r="B148" t="s">
        <v>26</v>
      </c>
      <c r="C148" t="s">
        <v>98</v>
      </c>
      <c r="D148" s="28"/>
      <c r="E148" t="s">
        <v>93</v>
      </c>
      <c r="F148" t="s">
        <v>92</v>
      </c>
    </row>
    <row r="149" spans="2:12">
      <c r="D149" s="28"/>
      <c r="E149">
        <v>0</v>
      </c>
      <c r="F149">
        <f>F136/1000*9.8</f>
        <v>0</v>
      </c>
      <c r="G149">
        <f t="shared" ref="G149:K149" si="45">G136/1000*9.8</f>
        <v>0</v>
      </c>
      <c r="H149">
        <f t="shared" si="45"/>
        <v>-8.5259999999999998</v>
      </c>
      <c r="I149">
        <f t="shared" si="45"/>
        <v>-15.876000000000003</v>
      </c>
      <c r="J149">
        <f t="shared" si="45"/>
        <v>-21.168000000000003</v>
      </c>
      <c r="K149">
        <f t="shared" si="45"/>
        <v>-22.353800000000003</v>
      </c>
    </row>
    <row r="150" spans="2:12">
      <c r="D150" s="28"/>
      <c r="E150">
        <v>-10</v>
      </c>
      <c r="F150">
        <f t="shared" ref="F150:K150" si="46">F137/1000*9.8</f>
        <v>0</v>
      </c>
      <c r="G150">
        <f t="shared" si="46"/>
        <v>37.153759999999998</v>
      </c>
      <c r="H150">
        <f t="shared" si="46"/>
        <v>31.342360000000003</v>
      </c>
      <c r="I150">
        <f t="shared" si="46"/>
        <v>27.724200000000003</v>
      </c>
      <c r="J150">
        <f t="shared" si="46"/>
        <v>27.151880000000002</v>
      </c>
      <c r="K150">
        <f t="shared" si="46"/>
        <v>26.359059999999999</v>
      </c>
    </row>
    <row r="151" spans="2:12">
      <c r="D151" s="28"/>
      <c r="E151">
        <v>-20</v>
      </c>
      <c r="F151">
        <f t="shared" ref="F151:K151" si="47">F138/1000*9.8</f>
        <v>0</v>
      </c>
      <c r="G151">
        <f t="shared" si="47"/>
        <v>75.386499999999998</v>
      </c>
      <c r="H151">
        <f t="shared" si="47"/>
        <v>63.744100000000003</v>
      </c>
      <c r="I151">
        <f t="shared" si="47"/>
        <v>55.956040000000009</v>
      </c>
      <c r="J151">
        <f t="shared" si="47"/>
        <v>54.426260000000006</v>
      </c>
      <c r="K151">
        <f t="shared" si="47"/>
        <v>52.385900000000007</v>
      </c>
    </row>
    <row r="152" spans="2:12">
      <c r="D152" s="28"/>
      <c r="E152">
        <v>-30</v>
      </c>
      <c r="F152">
        <f t="shared" ref="F152:K152" si="48">F139/1000*9.8</f>
        <v>0</v>
      </c>
      <c r="G152">
        <f t="shared" si="48"/>
        <v>112.49028000000001</v>
      </c>
      <c r="H152">
        <f t="shared" si="48"/>
        <v>95.847920000000002</v>
      </c>
      <c r="I152">
        <f t="shared" si="48"/>
        <v>83.855660000000015</v>
      </c>
      <c r="J152">
        <f t="shared" si="48"/>
        <v>81.163600000000002</v>
      </c>
      <c r="K152">
        <f t="shared" si="48"/>
        <v>78.434300000000007</v>
      </c>
    </row>
    <row r="153" spans="2:12">
      <c r="D153" s="28"/>
      <c r="E153">
        <v>-40</v>
      </c>
      <c r="F153">
        <f t="shared" ref="F153:K153" si="49">F140/1000*9.8</f>
        <v>0</v>
      </c>
      <c r="G153">
        <f t="shared" si="49"/>
        <v>148.15836000000002</v>
      </c>
      <c r="H153">
        <f t="shared" si="49"/>
        <v>127.11286000000001</v>
      </c>
      <c r="I153">
        <f t="shared" si="49"/>
        <v>112.15414000000001</v>
      </c>
      <c r="J153">
        <f t="shared" si="49"/>
        <v>108.07636000000001</v>
      </c>
      <c r="K153">
        <f t="shared" si="49"/>
        <v>103.69086000000001</v>
      </c>
    </row>
    <row r="154" spans="2:12">
      <c r="D154" s="28"/>
      <c r="E154">
        <v>-50</v>
      </c>
      <c r="F154">
        <f t="shared" ref="F154:K154" si="50">F141/1000*9.8</f>
        <v>0</v>
      </c>
      <c r="G154">
        <f t="shared" si="50"/>
        <v>182.62397999999999</v>
      </c>
      <c r="H154">
        <f t="shared" si="50"/>
        <v>157.38996000000003</v>
      </c>
      <c r="I154">
        <f t="shared" si="50"/>
        <v>139.44028</v>
      </c>
      <c r="J154">
        <f t="shared" si="50"/>
        <v>134.24922000000001</v>
      </c>
      <c r="K154">
        <f t="shared" si="50"/>
        <v>129.03856000000002</v>
      </c>
    </row>
    <row r="155" spans="2:12">
      <c r="D155" s="28"/>
      <c r="F155">
        <f>F$132/$G$132</f>
        <v>1.0694444444444444</v>
      </c>
      <c r="G155">
        <f t="shared" ref="G155:L155" si="51">G$132/$G$132</f>
        <v>1</v>
      </c>
      <c r="H155">
        <f t="shared" si="51"/>
        <v>0.85555555555555562</v>
      </c>
      <c r="I155">
        <f t="shared" si="51"/>
        <v>0.71111111111111114</v>
      </c>
      <c r="J155">
        <f t="shared" si="51"/>
        <v>0.56666666666666665</v>
      </c>
      <c r="K155">
        <f t="shared" si="51"/>
        <v>0.42222222222222222</v>
      </c>
      <c r="L155">
        <f t="shared" si="51"/>
        <v>0.27777777777777779</v>
      </c>
    </row>
    <row r="158" spans="2:12">
      <c r="D158" s="28"/>
    </row>
    <row r="159" spans="2:12">
      <c r="D159" s="28"/>
    </row>
    <row r="160" spans="2:12">
      <c r="D160" s="28"/>
    </row>
    <row r="161" spans="4:4">
      <c r="D161" s="28"/>
    </row>
    <row r="162" spans="4:4">
      <c r="D162" s="28"/>
    </row>
    <row r="163" spans="4:4">
      <c r="D163" s="28"/>
    </row>
    <row r="164" spans="4:4">
      <c r="D164" s="28"/>
    </row>
    <row r="165" spans="4:4">
      <c r="D165" s="28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3D2328-6BB3-4016-992C-430C41A56404}">
  <dimension ref="B4:R21"/>
  <sheetViews>
    <sheetView tabSelected="1" zoomScale="85" zoomScaleNormal="85" workbookViewId="0">
      <selection activeCell="E19" sqref="E19"/>
    </sheetView>
  </sheetViews>
  <sheetFormatPr defaultRowHeight="17.399999999999999"/>
  <cols>
    <col min="2" max="2" width="23.796875" customWidth="1"/>
    <col min="3" max="32" width="17.69921875" customWidth="1"/>
  </cols>
  <sheetData>
    <row r="4" spans="2:18" ht="18" thickBot="1"/>
    <row r="5" spans="2:18">
      <c r="B5" s="43" t="s">
        <v>12</v>
      </c>
      <c r="C5" s="45" t="s">
        <v>113</v>
      </c>
      <c r="D5" s="37" t="s">
        <v>117</v>
      </c>
      <c r="E5" s="38"/>
      <c r="F5" s="38"/>
      <c r="G5" s="38"/>
      <c r="H5" s="39"/>
      <c r="I5" s="37" t="s">
        <v>118</v>
      </c>
      <c r="J5" s="38"/>
      <c r="K5" s="38"/>
      <c r="L5" s="38"/>
      <c r="M5" s="39"/>
      <c r="N5" s="37" t="s">
        <v>119</v>
      </c>
      <c r="O5" s="38"/>
      <c r="P5" s="38"/>
      <c r="Q5" s="38"/>
      <c r="R5" s="39"/>
    </row>
    <row r="6" spans="2:18" s="33" customFormat="1" ht="34.799999999999997">
      <c r="B6" s="44"/>
      <c r="C6" s="46"/>
      <c r="D6" s="41" t="s">
        <v>127</v>
      </c>
      <c r="E6" s="40" t="s">
        <v>125</v>
      </c>
      <c r="F6" s="40" t="s">
        <v>128</v>
      </c>
      <c r="G6" s="40" t="s">
        <v>129</v>
      </c>
      <c r="H6" s="42" t="s">
        <v>130</v>
      </c>
      <c r="I6" s="41" t="s">
        <v>123</v>
      </c>
      <c r="J6" s="40" t="s">
        <v>120</v>
      </c>
      <c r="K6" s="40" t="s">
        <v>121</v>
      </c>
      <c r="L6" s="40" t="s">
        <v>122</v>
      </c>
      <c r="M6" s="42" t="s">
        <v>126</v>
      </c>
      <c r="N6" s="41" t="s">
        <v>131</v>
      </c>
      <c r="O6" s="40" t="s">
        <v>132</v>
      </c>
      <c r="P6" s="40" t="s">
        <v>133</v>
      </c>
      <c r="Q6" s="40" t="s">
        <v>134</v>
      </c>
      <c r="R6" s="42" t="s">
        <v>135</v>
      </c>
    </row>
    <row r="7" spans="2:18">
      <c r="B7" s="47" t="s">
        <v>15</v>
      </c>
      <c r="C7" s="2">
        <v>60</v>
      </c>
      <c r="D7" s="10">
        <v>60</v>
      </c>
      <c r="E7" s="32">
        <v>60</v>
      </c>
      <c r="F7" s="32">
        <v>60</v>
      </c>
      <c r="G7" s="32">
        <v>60</v>
      </c>
      <c r="H7" s="2">
        <v>60</v>
      </c>
      <c r="I7" s="10">
        <v>60</v>
      </c>
      <c r="J7" s="32">
        <v>60</v>
      </c>
      <c r="K7" s="32">
        <v>60</v>
      </c>
      <c r="L7" s="32">
        <v>60</v>
      </c>
      <c r="M7" s="2">
        <v>60</v>
      </c>
      <c r="N7" s="10">
        <v>60</v>
      </c>
      <c r="O7" s="32">
        <v>60</v>
      </c>
      <c r="P7" s="32">
        <v>60</v>
      </c>
      <c r="Q7" s="32">
        <v>60</v>
      </c>
      <c r="R7" s="2">
        <v>60</v>
      </c>
    </row>
    <row r="8" spans="2:18">
      <c r="B8" s="48" t="s">
        <v>28</v>
      </c>
      <c r="C8" s="2">
        <v>27</v>
      </c>
      <c r="D8" s="10">
        <v>27</v>
      </c>
      <c r="E8" s="32">
        <v>27</v>
      </c>
      <c r="F8" s="32">
        <v>27</v>
      </c>
      <c r="G8" s="32">
        <v>27</v>
      </c>
      <c r="H8" s="2">
        <v>27</v>
      </c>
      <c r="I8" s="10">
        <v>27</v>
      </c>
      <c r="J8" s="32">
        <v>27</v>
      </c>
      <c r="K8" s="32">
        <v>27</v>
      </c>
      <c r="L8" s="32">
        <v>27</v>
      </c>
      <c r="M8" s="2">
        <v>27</v>
      </c>
      <c r="N8" s="10">
        <v>27</v>
      </c>
      <c r="O8" s="32">
        <v>27</v>
      </c>
      <c r="P8" s="32">
        <v>27</v>
      </c>
      <c r="Q8" s="32">
        <v>27</v>
      </c>
      <c r="R8" s="2">
        <v>27</v>
      </c>
    </row>
    <row r="9" spans="2:18">
      <c r="B9" s="49" t="s">
        <v>115</v>
      </c>
      <c r="C9" s="2">
        <v>24</v>
      </c>
      <c r="D9" s="10">
        <v>24</v>
      </c>
      <c r="E9" s="32">
        <v>30</v>
      </c>
      <c r="F9" s="32">
        <v>36</v>
      </c>
      <c r="G9" s="32">
        <v>42</v>
      </c>
      <c r="H9" s="2">
        <v>48</v>
      </c>
      <c r="I9" s="10">
        <v>24</v>
      </c>
      <c r="J9" s="32">
        <v>24</v>
      </c>
      <c r="K9" s="32">
        <v>24</v>
      </c>
      <c r="L9" s="32">
        <v>24</v>
      </c>
      <c r="M9" s="2">
        <v>24</v>
      </c>
      <c r="N9" s="10">
        <v>24</v>
      </c>
      <c r="O9" s="32">
        <v>24</v>
      </c>
      <c r="P9" s="32">
        <v>24</v>
      </c>
      <c r="Q9" s="32">
        <v>24</v>
      </c>
      <c r="R9" s="2">
        <v>24</v>
      </c>
    </row>
    <row r="10" spans="2:18">
      <c r="B10" s="49" t="s">
        <v>114</v>
      </c>
      <c r="C10" s="2">
        <v>10</v>
      </c>
      <c r="D10" s="10">
        <v>10</v>
      </c>
      <c r="E10" s="32">
        <v>10</v>
      </c>
      <c r="F10" s="32">
        <v>10</v>
      </c>
      <c r="G10" s="32">
        <v>10</v>
      </c>
      <c r="H10" s="2">
        <v>10</v>
      </c>
      <c r="I10" s="10">
        <v>3</v>
      </c>
      <c r="J10" s="32">
        <v>4.75</v>
      </c>
      <c r="K10" s="32">
        <v>6.5</v>
      </c>
      <c r="L10" s="32">
        <v>8.25</v>
      </c>
      <c r="M10" s="2">
        <v>10</v>
      </c>
      <c r="N10" s="10">
        <v>10</v>
      </c>
      <c r="O10" s="32">
        <v>10</v>
      </c>
      <c r="P10" s="32">
        <v>10</v>
      </c>
      <c r="Q10" s="32">
        <v>10</v>
      </c>
      <c r="R10" s="2">
        <v>10</v>
      </c>
    </row>
    <row r="11" spans="2:18">
      <c r="B11" s="49" t="s">
        <v>116</v>
      </c>
      <c r="C11" s="2">
        <v>8</v>
      </c>
      <c r="D11" s="10">
        <v>8</v>
      </c>
      <c r="E11" s="32">
        <v>8</v>
      </c>
      <c r="F11" s="32">
        <v>8</v>
      </c>
      <c r="G11" s="32">
        <v>8</v>
      </c>
      <c r="H11" s="2">
        <v>8</v>
      </c>
      <c r="I11" s="10">
        <v>8</v>
      </c>
      <c r="J11" s="32">
        <v>8</v>
      </c>
      <c r="K11" s="32">
        <v>8</v>
      </c>
      <c r="L11" s="32">
        <v>8</v>
      </c>
      <c r="M11" s="2">
        <v>8</v>
      </c>
      <c r="N11" s="10">
        <v>4</v>
      </c>
      <c r="O11" s="32">
        <v>6</v>
      </c>
      <c r="P11" s="32">
        <v>8</v>
      </c>
      <c r="Q11" s="32">
        <v>10</v>
      </c>
      <c r="R11" s="2">
        <v>12</v>
      </c>
    </row>
    <row r="12" spans="2:18">
      <c r="B12" s="49" t="s">
        <v>55</v>
      </c>
      <c r="C12" s="2">
        <v>0.6</v>
      </c>
      <c r="D12" s="10">
        <v>0.6</v>
      </c>
      <c r="E12" s="32">
        <v>0.6</v>
      </c>
      <c r="F12" s="32">
        <v>0.6</v>
      </c>
      <c r="G12" s="32">
        <v>0.6</v>
      </c>
      <c r="H12" s="2">
        <v>0.6</v>
      </c>
      <c r="I12" s="10">
        <v>0.6</v>
      </c>
      <c r="J12" s="32">
        <v>0.6</v>
      </c>
      <c r="K12" s="32">
        <v>0.6</v>
      </c>
      <c r="L12" s="32">
        <v>0.6</v>
      </c>
      <c r="M12" s="2">
        <v>0.6</v>
      </c>
      <c r="N12" s="10">
        <v>0.6</v>
      </c>
      <c r="O12" s="32">
        <v>0.6</v>
      </c>
      <c r="P12" s="32">
        <v>0.6</v>
      </c>
      <c r="Q12" s="32">
        <v>0.6</v>
      </c>
      <c r="R12" s="2">
        <v>0.6</v>
      </c>
    </row>
    <row r="13" spans="2:18">
      <c r="B13" s="49" t="s">
        <v>124</v>
      </c>
      <c r="C13" s="2">
        <v>15.492000000000001</v>
      </c>
      <c r="D13" s="10">
        <v>15.492000000000001</v>
      </c>
      <c r="E13" s="32">
        <v>18.167000000000002</v>
      </c>
      <c r="F13" s="32">
        <v>21.12</v>
      </c>
      <c r="G13" s="32">
        <v>24.332999999999998</v>
      </c>
      <c r="H13" s="2">
        <v>27.713999999999999</v>
      </c>
      <c r="I13" s="10">
        <v>14.114000000000001</v>
      </c>
      <c r="J13" s="32">
        <v>13.858000000000001</v>
      </c>
      <c r="K13" s="32">
        <v>14.04</v>
      </c>
      <c r="L13" s="32">
        <v>14.644</v>
      </c>
      <c r="M13" s="2">
        <v>15.492000000000001</v>
      </c>
      <c r="N13" s="10">
        <v>13.856</v>
      </c>
      <c r="O13" s="32">
        <v>14.422000000000001</v>
      </c>
      <c r="P13" s="32">
        <v>15.492000000000001</v>
      </c>
      <c r="Q13" s="32">
        <v>15.673999999999999</v>
      </c>
      <c r="R13" s="2">
        <v>15.778</v>
      </c>
    </row>
    <row r="14" spans="2:18" ht="100.05" customHeight="1">
      <c r="B14" s="49" t="s">
        <v>16</v>
      </c>
      <c r="C14" s="2"/>
      <c r="D14" s="10"/>
      <c r="E14" s="32"/>
      <c r="F14" s="32"/>
      <c r="G14" s="32"/>
      <c r="H14" s="2"/>
      <c r="I14" s="10"/>
      <c r="J14" s="32"/>
      <c r="K14" s="32"/>
      <c r="L14" s="32"/>
      <c r="M14" s="2"/>
      <c r="N14" s="10"/>
      <c r="O14" s="32"/>
      <c r="P14" s="32"/>
      <c r="Q14" s="32"/>
      <c r="R14" s="2"/>
    </row>
    <row r="15" spans="2:18" ht="100.05" customHeight="1">
      <c r="B15" s="49" t="s">
        <v>17</v>
      </c>
      <c r="C15" s="2"/>
      <c r="D15" s="10"/>
      <c r="E15" s="32"/>
      <c r="F15" s="32"/>
      <c r="G15" s="32"/>
      <c r="H15" s="2"/>
      <c r="I15" s="10"/>
      <c r="J15" s="32"/>
      <c r="K15" s="32"/>
      <c r="L15" s="32"/>
      <c r="M15" s="2"/>
      <c r="N15" s="10"/>
      <c r="O15" s="32"/>
      <c r="P15" s="32"/>
      <c r="Q15" s="32"/>
      <c r="R15" s="2"/>
    </row>
    <row r="16" spans="2:18">
      <c r="B16" s="49" t="s">
        <v>19</v>
      </c>
      <c r="C16" s="2"/>
      <c r="D16" s="10"/>
      <c r="E16" s="32"/>
      <c r="F16" s="32"/>
      <c r="G16" s="32"/>
      <c r="H16" s="2"/>
      <c r="I16" s="10"/>
      <c r="J16" s="32"/>
      <c r="K16" s="32"/>
      <c r="L16" s="32"/>
      <c r="M16" s="2"/>
      <c r="N16" s="10"/>
      <c r="O16" s="32"/>
      <c r="P16" s="32"/>
      <c r="Q16" s="32"/>
      <c r="R16" s="2"/>
    </row>
    <row r="17" spans="2:18">
      <c r="B17" s="49" t="s">
        <v>20</v>
      </c>
      <c r="C17" s="2"/>
      <c r="D17" s="10"/>
      <c r="E17" s="32"/>
      <c r="F17" s="32"/>
      <c r="G17" s="32"/>
      <c r="H17" s="2"/>
      <c r="I17" s="10"/>
      <c r="J17" s="32"/>
      <c r="K17" s="32"/>
      <c r="L17" s="32"/>
      <c r="M17" s="2"/>
      <c r="N17" s="10"/>
      <c r="O17" s="32"/>
      <c r="P17" s="32"/>
      <c r="Q17" s="32"/>
      <c r="R17" s="2"/>
    </row>
    <row r="18" spans="2:18">
      <c r="B18" s="49" t="s">
        <v>21</v>
      </c>
      <c r="C18" s="2"/>
      <c r="D18" s="10"/>
      <c r="E18" s="32"/>
      <c r="F18" s="32"/>
      <c r="G18" s="32"/>
      <c r="H18" s="2"/>
      <c r="I18" s="10"/>
      <c r="J18" s="32"/>
      <c r="K18" s="32"/>
      <c r="L18" s="32"/>
      <c r="M18" s="2"/>
      <c r="N18" s="10"/>
      <c r="O18" s="32"/>
      <c r="P18" s="32"/>
      <c r="Q18" s="32"/>
      <c r="R18" s="2"/>
    </row>
    <row r="19" spans="2:18">
      <c r="B19" s="49" t="s">
        <v>22</v>
      </c>
      <c r="C19" s="2"/>
      <c r="D19" s="10">
        <v>1.1399999999999999</v>
      </c>
      <c r="E19" s="32">
        <v>0.72</v>
      </c>
      <c r="F19" s="32">
        <v>0.9</v>
      </c>
      <c r="G19" s="32">
        <v>1</v>
      </c>
      <c r="H19" s="2">
        <v>1.4</v>
      </c>
      <c r="I19" s="10">
        <v>1.35</v>
      </c>
      <c r="J19" s="32">
        <v>1.52</v>
      </c>
      <c r="K19" s="32">
        <v>1.6</v>
      </c>
      <c r="L19" s="32">
        <v>1.32</v>
      </c>
      <c r="M19" s="2">
        <v>1.1399999999999999</v>
      </c>
      <c r="N19" s="10">
        <v>1.18</v>
      </c>
      <c r="O19" s="32">
        <v>0.9</v>
      </c>
      <c r="P19" s="32">
        <v>1.1399999999999999</v>
      </c>
      <c r="Q19" s="32">
        <v>1.18</v>
      </c>
      <c r="R19" s="2">
        <v>1.24</v>
      </c>
    </row>
    <row r="20" spans="2:18">
      <c r="B20" s="50" t="s">
        <v>26</v>
      </c>
      <c r="C20" s="34"/>
      <c r="D20" s="36"/>
      <c r="E20" s="33"/>
      <c r="F20" s="33"/>
      <c r="G20" s="33"/>
      <c r="H20" s="34"/>
      <c r="I20" s="36"/>
      <c r="J20" s="33"/>
      <c r="K20" s="33"/>
      <c r="L20" s="33"/>
      <c r="M20" s="34"/>
      <c r="N20" s="36"/>
      <c r="O20" s="33"/>
      <c r="P20" s="33"/>
      <c r="Q20" s="33"/>
      <c r="R20" s="34"/>
    </row>
    <row r="21" spans="2:18" ht="18" thickBot="1">
      <c r="B21" s="51" t="s">
        <v>39</v>
      </c>
      <c r="C21" s="35"/>
      <c r="D21" s="12"/>
      <c r="E21" s="13"/>
      <c r="F21" s="8"/>
      <c r="G21" s="8" t="s">
        <v>136</v>
      </c>
      <c r="H21" s="15" t="s">
        <v>136</v>
      </c>
      <c r="I21" s="12"/>
      <c r="J21" s="13"/>
      <c r="K21" s="8" t="s">
        <v>136</v>
      </c>
      <c r="L21" s="8" t="s">
        <v>136</v>
      </c>
      <c r="M21" s="15" t="s">
        <v>136</v>
      </c>
      <c r="N21" s="12"/>
      <c r="O21" s="13"/>
      <c r="P21" s="8"/>
      <c r="Q21" s="8"/>
      <c r="R21" s="15"/>
    </row>
  </sheetData>
  <mergeCells count="5">
    <mergeCell ref="B5:B6"/>
    <mergeCell ref="C5:C6"/>
    <mergeCell ref="D5:H5"/>
    <mergeCell ref="I5:M5"/>
    <mergeCell ref="N5:R5"/>
  </mergeCells>
  <phoneticPr fontId="1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Sheet1</vt:lpstr>
      <vt:lpstr>Sheet2</vt:lpstr>
      <vt:lpstr>Sheet3</vt:lpstr>
      <vt:lpstr>Sheet2 (2)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전승원</cp:lastModifiedBy>
  <dcterms:created xsi:type="dcterms:W3CDTF">2023-06-20T07:23:12Z</dcterms:created>
  <dcterms:modified xsi:type="dcterms:W3CDTF">2023-09-07T09:01:37Z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